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ON - Ostatní náklady" sheetId="2" r:id="rId2"/>
    <sheet name="SO-01 - Oprava dešťové ka...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'ON - Ostatní náklady'!$C$120:$K$133</definedName>
    <definedName name="_xlnm.Print_Area" localSheetId="1">'ON - Ostatní náklady'!$C$4:$J$76,'ON - Ostatní náklady'!$C$82:$J$102,'ON - Ostatní náklady'!$C$108:$K$133</definedName>
    <definedName name="_xlnm.Print_Titles" localSheetId="1">'ON - Ostatní náklady'!$120:$120</definedName>
    <definedName name="_xlnm._FilterDatabase" localSheetId="2" hidden="1">'SO-01 - Oprava dešťové ka...'!$C$122:$K$244</definedName>
    <definedName name="_xlnm.Print_Area" localSheetId="2">'SO-01 - Oprava dešťové ka...'!$C$4:$J$76,'SO-01 - Oprava dešťové ka...'!$C$82:$J$104,'SO-01 - Oprava dešťové ka...'!$C$110:$K$244</definedName>
    <definedName name="_xlnm.Print_Titles" localSheetId="2">'SO-01 - Oprava dešťové ka...'!$122:$122</definedName>
    <definedName name="_xlnm.Print_Area" localSheetId="3">'Seznam figur'!$C$4:$G$50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231"/>
  <c r="J37"/>
  <c r="J36"/>
  <c i="1" r="AY96"/>
  <c i="3" r="J35"/>
  <c i="1" r="AX96"/>
  <c i="3" r="BI244"/>
  <c r="BH244"/>
  <c r="BG244"/>
  <c r="BF244"/>
  <c r="T244"/>
  <c r="T243"/>
  <c r="R244"/>
  <c r="R243"/>
  <c r="P244"/>
  <c r="P243"/>
  <c r="BI241"/>
  <c r="BH241"/>
  <c r="BG241"/>
  <c r="BF241"/>
  <c r="T241"/>
  <c r="R241"/>
  <c r="P241"/>
  <c r="BI239"/>
  <c r="BH239"/>
  <c r="BG239"/>
  <c r="BF239"/>
  <c r="T239"/>
  <c r="R239"/>
  <c r="P239"/>
  <c r="BI235"/>
  <c r="BH235"/>
  <c r="BG235"/>
  <c r="BF235"/>
  <c r="T235"/>
  <c r="R235"/>
  <c r="P235"/>
  <c r="BI233"/>
  <c r="BH233"/>
  <c r="BG233"/>
  <c r="BF233"/>
  <c r="T233"/>
  <c r="R233"/>
  <c r="P233"/>
  <c r="J10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0"/>
  <c r="BH210"/>
  <c r="BG210"/>
  <c r="BF210"/>
  <c r="T210"/>
  <c r="T209"/>
  <c r="R210"/>
  <c r="R209"/>
  <c r="P210"/>
  <c r="P209"/>
  <c r="BI197"/>
  <c r="BH197"/>
  <c r="BG197"/>
  <c r="BF197"/>
  <c r="T197"/>
  <c r="R197"/>
  <c r="P197"/>
  <c r="BI195"/>
  <c r="BH195"/>
  <c r="BG195"/>
  <c r="BF195"/>
  <c r="T195"/>
  <c r="R195"/>
  <c r="P195"/>
  <c r="BI189"/>
  <c r="BH189"/>
  <c r="BG189"/>
  <c r="BF189"/>
  <c r="T189"/>
  <c r="R189"/>
  <c r="P189"/>
  <c r="BI187"/>
  <c r="BH187"/>
  <c r="BG187"/>
  <c r="BF187"/>
  <c r="T187"/>
  <c r="R187"/>
  <c r="P187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2"/>
  <c r="BH132"/>
  <c r="BG132"/>
  <c r="BF132"/>
  <c r="T132"/>
  <c r="R132"/>
  <c r="P132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92"/>
  <c r="J17"/>
  <c r="J15"/>
  <c r="E15"/>
  <c r="F119"/>
  <c r="J14"/>
  <c r="J12"/>
  <c r="J117"/>
  <c r="E7"/>
  <c r="E113"/>
  <c i="2" r="J37"/>
  <c r="J36"/>
  <c i="1" r="AY95"/>
  <c i="2" r="J35"/>
  <c i="1" r="AX95"/>
  <c i="2"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T129"/>
  <c r="R130"/>
  <c r="R129"/>
  <c r="P130"/>
  <c r="P129"/>
  <c r="BI128"/>
  <c r="BH128"/>
  <c r="BG128"/>
  <c r="BF128"/>
  <c r="T128"/>
  <c r="T127"/>
  <c r="R128"/>
  <c r="R127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117"/>
  <c r="J20"/>
  <c r="J18"/>
  <c r="E18"/>
  <c r="F92"/>
  <c r="J17"/>
  <c r="J15"/>
  <c r="E15"/>
  <c r="F117"/>
  <c r="J14"/>
  <c r="J12"/>
  <c r="J115"/>
  <c r="E7"/>
  <c r="E85"/>
  <c i="1" r="L90"/>
  <c r="AM90"/>
  <c r="AM89"/>
  <c r="L89"/>
  <c r="AM87"/>
  <c r="L87"/>
  <c r="L85"/>
  <c r="L84"/>
  <c i="2" r="J133"/>
  <c r="J130"/>
  <c i="3" r="BK187"/>
  <c r="J138"/>
  <c r="BK215"/>
  <c r="J176"/>
  <c r="BK150"/>
  <c r="J195"/>
  <c r="BK227"/>
  <c r="J214"/>
  <c r="J227"/>
  <c r="J164"/>
  <c i="2" r="J132"/>
  <c r="BK130"/>
  <c i="3" r="J174"/>
  <c r="BK126"/>
  <c r="BK222"/>
  <c i="2" r="BK126"/>
  <c r="J126"/>
  <c i="3" r="J150"/>
  <c r="BK174"/>
  <c r="BK160"/>
  <c r="BK153"/>
  <c r="BK197"/>
  <c r="BK244"/>
  <c r="BK141"/>
  <c r="BK216"/>
  <c r="BK132"/>
  <c r="J233"/>
  <c r="BK219"/>
  <c r="BK226"/>
  <c r="J210"/>
  <c i="2" r="J125"/>
  <c r="BK124"/>
  <c i="1" r="AS94"/>
  <c i="3" r="BK195"/>
  <c r="BK210"/>
  <c r="J217"/>
  <c r="J132"/>
  <c r="J228"/>
  <c r="BK220"/>
  <c r="BK225"/>
  <c r="J215"/>
  <c r="J235"/>
  <c r="BK239"/>
  <c r="BK176"/>
  <c r="J224"/>
  <c i="2" r="BK132"/>
  <c i="3" r="BK189"/>
  <c r="BK213"/>
  <c r="J156"/>
  <c r="J126"/>
  <c r="J230"/>
  <c r="J144"/>
  <c r="J223"/>
  <c r="J229"/>
  <c i="2" r="BK133"/>
  <c r="BK125"/>
  <c i="3" r="J153"/>
  <c r="J213"/>
  <c r="J216"/>
  <c r="BK229"/>
  <c r="BK223"/>
  <c r="BK138"/>
  <c r="BK233"/>
  <c r="BK217"/>
  <c i="2" r="J124"/>
  <c i="3" r="J160"/>
  <c r="BK164"/>
  <c i="2" r="BK128"/>
  <c i="3" r="J180"/>
  <c r="J189"/>
  <c r="J141"/>
  <c r="J225"/>
  <c r="BK221"/>
  <c r="J239"/>
  <c r="BK235"/>
  <c r="J219"/>
  <c i="2" r="J128"/>
  <c i="3" r="BK228"/>
  <c r="BK156"/>
  <c r="BK144"/>
  <c r="J241"/>
  <c r="J244"/>
  <c r="BK214"/>
  <c r="J221"/>
  <c r="J226"/>
  <c r="J187"/>
  <c r="BK230"/>
  <c r="J218"/>
  <c r="J220"/>
  <c r="BK180"/>
  <c r="BK224"/>
  <c r="BK218"/>
  <c r="BK241"/>
  <c r="J197"/>
  <c r="J222"/>
  <c i="2" l="1" r="P131"/>
  <c r="T131"/>
  <c r="R123"/>
  <c r="P123"/>
  <c r="P122"/>
  <c r="P121"/>
  <c i="1" r="AU95"/>
  <c i="2" r="T123"/>
  <c r="T122"/>
  <c r="T121"/>
  <c r="BK131"/>
  <c r="J131"/>
  <c r="J101"/>
  <c i="3" r="P125"/>
  <c r="BK212"/>
  <c r="J212"/>
  <c r="J100"/>
  <c r="R125"/>
  <c r="BK125"/>
  <c r="J125"/>
  <c r="J98"/>
  <c r="R212"/>
  <c i="2" r="BK123"/>
  <c r="J123"/>
  <c r="J98"/>
  <c r="R131"/>
  <c i="3" r="T125"/>
  <c r="T124"/>
  <c r="T123"/>
  <c r="P212"/>
  <c r="T212"/>
  <c r="BK232"/>
  <c r="J232"/>
  <c r="J102"/>
  <c r="P232"/>
  <c r="R232"/>
  <c r="T232"/>
  <c i="2" r="BK129"/>
  <c r="J129"/>
  <c r="J100"/>
  <c i="3" r="BK209"/>
  <c r="J209"/>
  <c r="J99"/>
  <c i="2" r="BK127"/>
  <c r="J127"/>
  <c r="J99"/>
  <c i="3" r="BK243"/>
  <c r="J243"/>
  <c r="J103"/>
  <c r="J91"/>
  <c r="F120"/>
  <c r="BE138"/>
  <c r="BE174"/>
  <c r="BE187"/>
  <c r="BE227"/>
  <c r="BE217"/>
  <c r="BE220"/>
  <c r="BE228"/>
  <c r="BE229"/>
  <c r="BE244"/>
  <c i="2" r="BK122"/>
  <c r="J122"/>
  <c r="J97"/>
  <c i="3" r="BE226"/>
  <c r="BE230"/>
  <c r="E85"/>
  <c r="BE126"/>
  <c r="BE195"/>
  <c r="BE197"/>
  <c r="BE210"/>
  <c r="BE215"/>
  <c r="BE224"/>
  <c r="BE233"/>
  <c r="BE235"/>
  <c r="BE239"/>
  <c r="BE132"/>
  <c r="BE153"/>
  <c r="BE160"/>
  <c r="BE176"/>
  <c r="BE189"/>
  <c r="BE213"/>
  <c r="BE218"/>
  <c r="BE241"/>
  <c r="BE150"/>
  <c r="BE221"/>
  <c r="J92"/>
  <c r="F91"/>
  <c r="BE144"/>
  <c r="BE214"/>
  <c r="BE216"/>
  <c r="BE219"/>
  <c r="BE223"/>
  <c r="BE141"/>
  <c r="BE225"/>
  <c r="J89"/>
  <c r="BE222"/>
  <c r="BE156"/>
  <c r="BE164"/>
  <c r="BE180"/>
  <c i="2" r="J89"/>
  <c r="J91"/>
  <c r="E111"/>
  <c r="J118"/>
  <c r="BE125"/>
  <c r="F118"/>
  <c r="BE128"/>
  <c r="F91"/>
  <c r="BE124"/>
  <c r="BE126"/>
  <c r="BE130"/>
  <c r="BE132"/>
  <c r="BE133"/>
  <c r="F34"/>
  <c i="1" r="BA95"/>
  <c i="3" r="F36"/>
  <c i="1" r="BC96"/>
  <c i="2" r="J34"/>
  <c i="1" r="AW95"/>
  <c i="2" r="F37"/>
  <c i="1" r="BD95"/>
  <c i="2" r="F36"/>
  <c i="1" r="BC95"/>
  <c i="3" r="F35"/>
  <c i="1" r="BB96"/>
  <c i="3" r="J34"/>
  <c i="1" r="AW96"/>
  <c i="3" r="F37"/>
  <c i="1" r="BD96"/>
  <c i="3" r="F34"/>
  <c i="1" r="BA96"/>
  <c i="2" r="F35"/>
  <c i="1" r="BB95"/>
  <c i="3" l="1" r="R124"/>
  <c r="R123"/>
  <c r="P124"/>
  <c r="P123"/>
  <c i="1" r="AU96"/>
  <c i="2" r="R122"/>
  <c r="R121"/>
  <c i="3" r="BK124"/>
  <c r="J124"/>
  <c r="J97"/>
  <c i="2" r="BK121"/>
  <c r="J121"/>
  <c r="J33"/>
  <c i="1" r="AV95"/>
  <c r="AT95"/>
  <c r="AU94"/>
  <c r="BB94"/>
  <c r="W31"/>
  <c r="BA94"/>
  <c r="W30"/>
  <c r="BC94"/>
  <c r="W32"/>
  <c i="3" r="F33"/>
  <c i="1" r="AZ96"/>
  <c i="2" r="F33"/>
  <c i="1" r="AZ95"/>
  <c r="BD94"/>
  <c r="W33"/>
  <c i="2" r="J30"/>
  <c i="1" r="AG95"/>
  <c i="3" r="J33"/>
  <c i="1" r="AV96"/>
  <c r="AT96"/>
  <c i="3" l="1" r="BK123"/>
  <c r="J123"/>
  <c i="1" r="AN95"/>
  <c i="2" r="J96"/>
  <c r="J39"/>
  <c i="3" r="J30"/>
  <c i="1" r="AG96"/>
  <c r="AY94"/>
  <c r="AW94"/>
  <c r="AK30"/>
  <c r="AX94"/>
  <c r="AZ94"/>
  <c r="W29"/>
  <c i="3" l="1" r="J39"/>
  <c r="J96"/>
  <c i="1" r="AG94"/>
  <c r="AK26"/>
  <c r="AN9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<sst xmlns="http://schemas.openxmlformats.org/spreadsheetml/2006/main">
  <si>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</si>
  <si>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</si>
  <si>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</si>
  <si>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</si>
  <si>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</si>
  <si>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{51ea2266-4906-4302-90d1-17ca28de2038}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</si>
  <si>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</si>
  <si>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</si>
  <si>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</si>
  <si>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</si>
  <si>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</si>
  <si>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</si>
  <si>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</si>
  <si>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20251124</t>
  </si>
  <si>
    <t>Stavba:</t>
  </si>
  <si>
    <t>Oprava dešťové kanalizace Maršovice výust V7</t>
  </si>
  <si>
    <t>KSO:</t>
  </si>
  <si>
    <t>CC-CZ:</t>
  </si>
  <si>
    <t>Místo:</t>
  </si>
  <si>
    <t>Maršovice</t>
  </si>
  <si>
    <t>Datum:</t>
  </si>
  <si>
    <t>24. 11. 2025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</si>
  <si>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</si>
  <si>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</si>
  <si>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</si>
  <si>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</si>
  <si>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</si>
  <si>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</si>
  <si>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</si>
  <si>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</si>
  <si>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</si>
  <si>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</si>
  <si>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</si>
  <si>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</si>
  <si>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</si>
  <si>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</si>
  <si>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</si>
  <si>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</si>
  <si>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</si>
  <si>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</si>
  <si>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</si>
  <si>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</si>
  <si>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</si>
  <si>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</si>
  <si>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</si>
  <si>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</si>
  <si>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</si>
  <si>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</si>
  <si>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</si>
  <si>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</si>
  <si>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</si>
  <si>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</si>
  <si>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</si>
  <si>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</si>
  <si>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</si>
  <si>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</si>
  <si>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</si>
  <si>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</si>
  <si>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</si>
  <si>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</si>
  <si>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</si>
  <si>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</si>
  <si>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</si>
  <si>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</si>
  <si>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</si>
  <si>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</si>
  <si>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</si>
  <si>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</si>
  <si>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</si>
  <si>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</si>
  <si>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</si>
  <si>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</si>
  <si>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</si>
  <si>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</si>
  <si>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</si>
  <si>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</si>
  <si>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ON</t>
  </si>
  <si>
    <t>Ostatní náklady</t>
  </si>
  <si>
    <t>STA</t>
  </si>
  <si>
    <t>1</t>
  </si>
  <si>
    <t>{e1406f65-d608-41f5-8242-7c050fd1e4dd}</t>
  </si>
  <si>
    <t>2</t>
  </si>
  <si>
    <t>SO-01</t>
  </si>
  <si>
    <t>Oprava dešťové kanalizace</t>
  </si>
  <si>
    <t>ING</t>
  </si>
  <si>
    <t>{d2a92765-4fba-4a28-9b17-873d09e15a21}</t>
  </si>
  <si>
    <t>KRYCÍ LIST SOUPISU PRACÍ</t>
  </si>
  <si>
    <t>Objekt:</t>
  </si>
  <si>
    <t>ON -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</si>
  <si>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</si>
  <si>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</si>
  <si>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</si>
  <si>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</si>
  <si>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</si>
  <si>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</si>
  <si>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zeměměřičské a projektové práce</t>
  </si>
  <si>
    <t xml:space="preserve">    VRN2 - Příprava staveniště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</si>
  <si>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</si>
  <si>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</si>
  <si>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</si>
  <si>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</si>
  <si>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</si>
  <si>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</si>
  <si>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</si>
  <si>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</si>
  <si>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</si>
  <si>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</si>
  <si>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</si>
  <si>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</si>
  <si>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</si>
  <si>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</si>
  <si>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</si>
  <si>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</si>
  <si>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</si>
  <si>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</si>
  <si>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</si>
  <si>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</si>
  <si>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zeměměřičské a projektové práce</t>
  </si>
  <si>
    <t>K</t>
  </si>
  <si>
    <t>011002000</t>
  </si>
  <si>
    <t>Průzkumné práce</t>
  </si>
  <si>
    <t>…</t>
  </si>
  <si>
    <t>CS ÚRS 2025 02</t>
  </si>
  <si>
    <t>1024</t>
  </si>
  <si>
    <t>-751476680</t>
  </si>
  <si>
    <t>012002000</t>
  </si>
  <si>
    <t>Zeměměřičské práce</t>
  </si>
  <si>
    <t>-1220837969</t>
  </si>
  <si>
    <t>3</t>
  </si>
  <si>
    <t>013002000</t>
  </si>
  <si>
    <t>Projektové práce</t>
  </si>
  <si>
    <t>-269599917</t>
  </si>
  <si>
    <t>VRN2</t>
  </si>
  <si>
    <t>Příprava staveniště</t>
  </si>
  <si>
    <t>4</t>
  </si>
  <si>
    <t>020001000</t>
  </si>
  <si>
    <t>395130936</t>
  </si>
  <si>
    <t>VRN3</t>
  </si>
  <si>
    <t>Zařízení staveniště</t>
  </si>
  <si>
    <t>030001000</t>
  </si>
  <si>
    <t>-334631710</t>
  </si>
  <si>
    <t>VRN9</t>
  </si>
  <si>
    <t>6</t>
  </si>
  <si>
    <t>090001000R1</t>
  </si>
  <si>
    <t>Dočasná dopravní opatření a provozní vlivy, instalace, údržba a rozebrání přechodného dopravního značení</t>
  </si>
  <si>
    <t>625657155</t>
  </si>
  <si>
    <t>7</t>
  </si>
  <si>
    <t>090001001R1</t>
  </si>
  <si>
    <t>Fotodokumentace průběhu stavby</t>
  </si>
  <si>
    <t>2107529368</t>
  </si>
  <si>
    <t>f2</t>
  </si>
  <si>
    <t>Výkop jam šachet</t>
  </si>
  <si>
    <t>m3</t>
  </si>
  <si>
    <t>3,046</t>
  </si>
  <si>
    <t>f3</t>
  </si>
  <si>
    <t>Rýhy pro kanalizační potrubí</t>
  </si>
  <si>
    <t>26,84</t>
  </si>
  <si>
    <t>SO-01 - Oprava dešťové kanalizace</t>
  </si>
  <si>
    <t>HSV - Práce a dodávky HSV</t>
  </si>
  <si>
    <t xml:space="preserve">    1 - Zemní práce</t>
  </si>
  <si>
    <t xml:space="preserve">    4 - Vodorovné konstrukce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</si>
  <si>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</si>
  <si>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</si>
  <si>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</si>
  <si>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</si>
  <si>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HSV</t>
  </si>
  <si>
    <t>Práce a dodávky HSV</t>
  </si>
  <si>
    <t>Zemní práce</t>
  </si>
  <si>
    <t>113107342</t>
  </si>
  <si>
    <t>Odstranění podkladu živičného tl přes 50 do 100 mm strojně pl do 50 m2</t>
  </si>
  <si>
    <t>m2</t>
  </si>
  <si>
    <t>972564053</t>
  </si>
  <si>
    <t>VV</t>
  </si>
  <si>
    <t>"Š61"</t>
  </si>
  <si>
    <t>1,8*1,8</t>
  </si>
  <si>
    <t>"R1"</t>
  </si>
  <si>
    <t>22*1</t>
  </si>
  <si>
    <t>Součet</t>
  </si>
  <si>
    <t>131251201</t>
  </si>
  <si>
    <t>Hloubení jam zapažených v hornině třídy těžitelnosti I skupiny 3 objem do 20 m3 strojně</t>
  </si>
  <si>
    <t>558071226</t>
  </si>
  <si>
    <t>"Š61 - h=0,94"</t>
  </si>
  <si>
    <t>1,8*1,8*0,94</t>
  </si>
  <si>
    <t>"Poměr dle PD"</t>
  </si>
  <si>
    <t>f2*0,5</t>
  </si>
  <si>
    <t>131351201</t>
  </si>
  <si>
    <t>Hloubení jam zapažených v hornině třídy těžitelnosti II skupiny 4 objem do 20 m3 strojně</t>
  </si>
  <si>
    <t>-1115380415</t>
  </si>
  <si>
    <t>f2*0,45</t>
  </si>
  <si>
    <t>131451201</t>
  </si>
  <si>
    <t>Hloubení jam zapažených v hornině třídy těžitelnosti II skupiny 5 objem do 20 m3 strojně</t>
  </si>
  <si>
    <t>1646890097</t>
  </si>
  <si>
    <t>f2*0,05</t>
  </si>
  <si>
    <t>132254202</t>
  </si>
  <si>
    <t>Hloubení zapažených rýh š do 2000 mm v hornině třídy těžitelnosti I skupiny 3 objem do 50 m3</t>
  </si>
  <si>
    <t>1604294915</t>
  </si>
  <si>
    <t>"R1 - průměrná hloubka 1,22 m"</t>
  </si>
  <si>
    <t>22*1*1,22</t>
  </si>
  <si>
    <t>f3*0,5</t>
  </si>
  <si>
    <t>132354202</t>
  </si>
  <si>
    <t>Hloubení zapažených rýh š do 2000 mm v hornině třídy těžitelnosti II skupiny 4 objem do 50 m3</t>
  </si>
  <si>
    <t>216245607</t>
  </si>
  <si>
    <t>f3*0,45</t>
  </si>
  <si>
    <t>132454201</t>
  </si>
  <si>
    <t>Hloubení zapažených rýh š do 2000 mm v hornině třídy těžitelnosti II skupiny 5 objem do 20 m3</t>
  </si>
  <si>
    <t>1828475236</t>
  </si>
  <si>
    <t>f3*0,05</t>
  </si>
  <si>
    <t>8</t>
  </si>
  <si>
    <t>151101101</t>
  </si>
  <si>
    <t>Zřízení příložného pažení a rozepření stěn rýh hl do 2 m</t>
  </si>
  <si>
    <t>1438781270</t>
  </si>
  <si>
    <t>"R1 - průměrná hloubka 1,22"</t>
  </si>
  <si>
    <t>(21*1,22)*2</t>
  </si>
  <si>
    <t>9</t>
  </si>
  <si>
    <t>151101111</t>
  </si>
  <si>
    <t>Odstranění příložného pažení a rozepření stěn rýh hl do 2 m</t>
  </si>
  <si>
    <t>730979976</t>
  </si>
  <si>
    <t>10</t>
  </si>
  <si>
    <t>162651112</t>
  </si>
  <si>
    <t>Vodorovné přemístění přes 4 000 do 5000 m výkopku/sypaniny z horniny třídy těžitelnosti I skupiny 1 až 3</t>
  </si>
  <si>
    <t>-394089533</t>
  </si>
  <si>
    <t>f2*0,5+f3*0,5</t>
  </si>
  <si>
    <t>"Dovoz štěrkodrtě na obsyp a zásyp"</t>
  </si>
  <si>
    <t>"Lože pod potrubí"</t>
  </si>
  <si>
    <t>(21*1*0,1)</t>
  </si>
  <si>
    <t>"Obsyp potrubí do výšky 300 mm nad potrubí"</t>
  </si>
  <si>
    <t>21*1*(0,3+0,3)</t>
  </si>
  <si>
    <t>"Odečet objemu potrubí"</t>
  </si>
  <si>
    <t>-(PI*0,15*0,15*21)</t>
  </si>
  <si>
    <t>11</t>
  </si>
  <si>
    <t>162651132</t>
  </si>
  <si>
    <t>Vodorovné přemístění přes 4 000 do 5000 m výkopku/sypaniny z horniny třídy těžitelnosti II skupiny 4 a 5</t>
  </si>
  <si>
    <t>1923349857</t>
  </si>
  <si>
    <t>f2*0,45+f2*0,05+f3*0,45+f3*0,05</t>
  </si>
  <si>
    <t>171251201</t>
  </si>
  <si>
    <t>Uložení sypaniny na skládky nebo meziskládky</t>
  </si>
  <si>
    <t>415418469</t>
  </si>
  <si>
    <t>13</t>
  </si>
  <si>
    <t>171201231</t>
  </si>
  <si>
    <t>Poplatek za uložení zeminy a kamení na recyklační skládce (skládkovné) kód odpadu 17 05 04</t>
  </si>
  <si>
    <t>t</t>
  </si>
  <si>
    <t>856686535</t>
  </si>
  <si>
    <t>"Upraveno koeficientem hmotnosti"</t>
  </si>
  <si>
    <t>"pro zeminy skupiny 3"</t>
  </si>
  <si>
    <t>(f2*0,5+f3*0,5)*2</t>
  </si>
  <si>
    <t>"pro zeminy skupiny 4 a 5"</t>
  </si>
  <si>
    <t>((f2*0,45+f2*0,05)+(f3*0,45+f3*0,05))*2,1</t>
  </si>
  <si>
    <t>14</t>
  </si>
  <si>
    <t>M</t>
  </si>
  <si>
    <t>58337303</t>
  </si>
  <si>
    <t>štěrkopísek frakce 0/8</t>
  </si>
  <si>
    <t>-2009018908</t>
  </si>
  <si>
    <t>11,16*2 'Přepočtené koeficientem množství</t>
  </si>
  <si>
    <t>15</t>
  </si>
  <si>
    <t>175151101</t>
  </si>
  <si>
    <t>Obsypání potrubí strojně sypaninou bez prohození, uloženou do 3 m</t>
  </si>
  <si>
    <t>147468699</t>
  </si>
  <si>
    <t>16</t>
  </si>
  <si>
    <t>58344197</t>
  </si>
  <si>
    <t>štěrkodrť frakce 0/63</t>
  </si>
  <si>
    <t>619326095</t>
  </si>
  <si>
    <t>14,123*1,8 'Přepočtené koeficientem množství</t>
  </si>
  <si>
    <t>17</t>
  </si>
  <si>
    <t>174151101</t>
  </si>
  <si>
    <t>Zásyp jam, šachet rýh nebo kolem objektů sypaninou se zhutněním</t>
  </si>
  <si>
    <t>-1070327689</t>
  </si>
  <si>
    <t>P</t>
  </si>
  <si>
    <t>Poznámka k položce:_x000d_
Zásyp:_x000d_
40% štěrkodrť (pod asfaltovou komunikací)_x000d_
60% původní zemina (zelený pás)</t>
  </si>
  <si>
    <t>"Výkop rýh + jam"</t>
  </si>
  <si>
    <t>f2+f3</t>
  </si>
  <si>
    <t>"odečet objemu lože"</t>
  </si>
  <si>
    <t>-21*1*0,1</t>
  </si>
  <si>
    <t>"odečet objemu obsypu včetně objemu potrubí"</t>
  </si>
  <si>
    <t>-21*1*(0,3+0,3)</t>
  </si>
  <si>
    <t>"odečet objemu šachet"</t>
  </si>
  <si>
    <t>-(PI*0,6*0,6*0,94)</t>
  </si>
  <si>
    <t>f4</t>
  </si>
  <si>
    <t>Vodorovné konstrukce</t>
  </si>
  <si>
    <t>18</t>
  </si>
  <si>
    <t>451573111</t>
  </si>
  <si>
    <t>Lože pod potrubí otevřený výkop ze štěrkopísku</t>
  </si>
  <si>
    <t>1144599842</t>
  </si>
  <si>
    <t>21*1*0,1</t>
  </si>
  <si>
    <t>Vedení trubní dálková a přípojná</t>
  </si>
  <si>
    <t>19</t>
  </si>
  <si>
    <t>28617040</t>
  </si>
  <si>
    <t>trubka kanalizační PP plnostěnná třívrstvá DN 300x6000mm SN12</t>
  </si>
  <si>
    <t>m</t>
  </si>
  <si>
    <t>738976276</t>
  </si>
  <si>
    <t>20</t>
  </si>
  <si>
    <t>871370320</t>
  </si>
  <si>
    <t>Montáž kanalizačního potrubí hladkého plnostěnného SN 12 z polypropylenu DN 300</t>
  </si>
  <si>
    <t>-1284882452</t>
  </si>
  <si>
    <t>28611728</t>
  </si>
  <si>
    <t>víčko kanalizace plastové KG DN 315</t>
  </si>
  <si>
    <t>kus</t>
  </si>
  <si>
    <t>767312976</t>
  </si>
  <si>
    <t>22</t>
  </si>
  <si>
    <t>28654603</t>
  </si>
  <si>
    <t>koleno kanalizační PP DN 315x15°</t>
  </si>
  <si>
    <t>-385669590</t>
  </si>
  <si>
    <t>23</t>
  </si>
  <si>
    <t>877370310</t>
  </si>
  <si>
    <t>Montáž kolen na kanalizačním potrubí z PP nebo tvrdého PVC-U trub hladkých plnostěnných DN 300</t>
  </si>
  <si>
    <t>-810876091</t>
  </si>
  <si>
    <t>24</t>
  </si>
  <si>
    <t>28617444</t>
  </si>
  <si>
    <t>přechody kanalizace PP korugované do hrdla DN 300</t>
  </si>
  <si>
    <t>2011985511</t>
  </si>
  <si>
    <t>25</t>
  </si>
  <si>
    <t>877370430</t>
  </si>
  <si>
    <t>Montáž spojek na kanalizačním potrubí z PP trub korugovaných DN 300</t>
  </si>
  <si>
    <t>1942520390</t>
  </si>
  <si>
    <t>26</t>
  </si>
  <si>
    <t>59223073</t>
  </si>
  <si>
    <t>vpusť odtoková polymerbetonová s integrovaným těsněním pozinkovaná hrana 500x350x860</t>
  </si>
  <si>
    <t>762327566</t>
  </si>
  <si>
    <t>27</t>
  </si>
  <si>
    <t>935923218</t>
  </si>
  <si>
    <t>Osazení vpusti pro odvodňovací žlab betonový nebo polymerbetonový s krycím roštem šířky přes 210 mm</t>
  </si>
  <si>
    <t>1277682966</t>
  </si>
  <si>
    <t>28</t>
  </si>
  <si>
    <t>59227110</t>
  </si>
  <si>
    <t>žlab odvodňovací z polymerbetonu bez spádu dna pozinkovaná hrana š 300mm</t>
  </si>
  <si>
    <t>-1438084603</t>
  </si>
  <si>
    <t>29</t>
  </si>
  <si>
    <t>56241042</t>
  </si>
  <si>
    <t>rošt můstkový D400 litina pro žlab š 300mm</t>
  </si>
  <si>
    <t>1438106640</t>
  </si>
  <si>
    <t>30</t>
  </si>
  <si>
    <t>59227028</t>
  </si>
  <si>
    <t>čelo plné na začátek a konec odvodňovacího žlabu polymerbeton pozink hrana š 300mm</t>
  </si>
  <si>
    <t>-1553925928</t>
  </si>
  <si>
    <t>31</t>
  </si>
  <si>
    <t>935113112</t>
  </si>
  <si>
    <t>Osazení odvodňovacího polymerbetonového žlabu s krycím roštem šířky přes 210 mm</t>
  </si>
  <si>
    <t>484480437</t>
  </si>
  <si>
    <t>32</t>
  </si>
  <si>
    <t>894812377</t>
  </si>
  <si>
    <t>Revizní a čistící šachta z PP DN 600 poklop litinový pro třídu zatížení D400 s teleskopickým adaptérem</t>
  </si>
  <si>
    <t>909284586</t>
  </si>
  <si>
    <t>33</t>
  </si>
  <si>
    <t>894812331</t>
  </si>
  <si>
    <t>Revizní a čistící šachta z PP DN 600 šachtová roura korugovaná světlé hloubky 1000 mm</t>
  </si>
  <si>
    <t>-1477768875</t>
  </si>
  <si>
    <t>34</t>
  </si>
  <si>
    <t>894812339</t>
  </si>
  <si>
    <t>Příplatek k rourám revizní a čistící šachty z PP DN 600 za uříznutí šachtové roury</t>
  </si>
  <si>
    <t>12734256</t>
  </si>
  <si>
    <t>35</t>
  </si>
  <si>
    <t>894812328</t>
  </si>
  <si>
    <t>Revizní a čistící šachta z PP typ DN 600/315 šachtové dno s přítokem tvaru X</t>
  </si>
  <si>
    <t>-1542164636</t>
  </si>
  <si>
    <t>36</t>
  </si>
  <si>
    <t>892381111</t>
  </si>
  <si>
    <t>Tlaková zkouška vodou potrubí DN 250, DN 300 nebo 350</t>
  </si>
  <si>
    <t>-1608568324</t>
  </si>
  <si>
    <t>Ostatní konstrukce a práce, bourání</t>
  </si>
  <si>
    <t>997</t>
  </si>
  <si>
    <t>Doprava suti a vybouraných hmot</t>
  </si>
  <si>
    <t>37</t>
  </si>
  <si>
    <t>997221571</t>
  </si>
  <si>
    <t>Vodorovná doprava vybouraných hmot do 1 km</t>
  </si>
  <si>
    <t>-1264153368</t>
  </si>
  <si>
    <t>25,24*0,1*1,7</t>
  </si>
  <si>
    <t>38</t>
  </si>
  <si>
    <t>997221579</t>
  </si>
  <si>
    <t>Příplatek ZKD 1 km u vodorovné dopravy vybouraných hmot</t>
  </si>
  <si>
    <t>-81800211</t>
  </si>
  <si>
    <t>Poznámka k položce:_x000d_
Do vzdálenosti 15 km</t>
  </si>
  <si>
    <t>4,291*15 'Přepočtené koeficientem množství</t>
  </si>
  <si>
    <t>39</t>
  </si>
  <si>
    <t>997221612</t>
  </si>
  <si>
    <t>Nakládání vybouraných hmot na dopravní prostředky pro vodorovnou dopravu</t>
  </si>
  <si>
    <t>-799552631</t>
  </si>
  <si>
    <t>40</t>
  </si>
  <si>
    <t>997221665</t>
  </si>
  <si>
    <t>Poplatek za uložení na skládce (skládkovné) odpadu asfaltového s dehtem kód odpadu 17 03 01</t>
  </si>
  <si>
    <t>2001094206</t>
  </si>
  <si>
    <t>998</t>
  </si>
  <si>
    <t>Přesun hmot</t>
  </si>
  <si>
    <t>41</t>
  </si>
  <si>
    <t>998276101</t>
  </si>
  <si>
    <t>Přesun hmot pro trubní vedení z trub z plastických hmot otevřený výkop</t>
  </si>
  <si>
    <t>-1401119969</t>
  </si>
  <si>
    <t>SEZNAM FIGUR</t>
  </si>
  <si>
    <t>Výměra</t>
  </si>
  <si>
    <t>Použití figury:</t>
  </si>
  <si>
    <t>Zásyp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</si>
</sst>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0000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3" borderId="6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right" vertical="center"/>
    </xf>
    <xf numFmtId="0" fontId="20" fillId="3" borderId="8" xfId="0" applyFont="1" applyFill="1" applyBorder="1" applyAlignment="1" applyProtection="1">
      <alignment horizontal="left" vertical="center"/>
    </xf>
    <xf numFmtId="0" fontId="20" fillId="3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3" borderId="16" xfId="0" applyFont="1" applyFill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1" fillId="0" borderId="19" xfId="0" applyFont="1" applyBorder="1" applyAlignment="1" applyProtection="1">
      <alignment horizontal="left" vertical="center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32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0" fillId="3" borderId="16" xfId="0" applyFont="1" applyFill="1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S4" s="17" t="s">
        <v>11</v>
      </c>
    </row>
    <row r="5" s="1" customFormat="1" ht="12" customHeight="1">
      <c r="B5" s="21"/>
      <c r="C5" s="22"/>
      <c r="D5" s="25" t="s">
        <v>12</v>
      </c>
      <c r="E5" s="22"/>
      <c r="F5" s="22"/>
      <c r="G5" s="22"/>
      <c r="H5" s="22"/>
      <c r="I5" s="22"/>
      <c r="J5" s="22"/>
      <c r="K5" s="26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S5" s="17" t="s">
        <v>6</v>
      </c>
    </row>
    <row r="6" s="1" customFormat="1" ht="36.96" customHeight="1">
      <c r="B6" s="21"/>
      <c r="C6" s="22"/>
      <c r="D6" s="27" t="s">
        <v>14</v>
      </c>
      <c r="E6" s="22"/>
      <c r="F6" s="22"/>
      <c r="G6" s="22"/>
      <c r="H6" s="22"/>
      <c r="I6" s="22"/>
      <c r="J6" s="22"/>
      <c r="K6" s="28" t="s">
        <v>15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S6" s="17" t="s">
        <v>6</v>
      </c>
    </row>
    <row r="7" s="1" customFormat="1" ht="12" customHeight="1">
      <c r="B7" s="21"/>
      <c r="C7" s="22"/>
      <c r="D7" s="29" t="s">
        <v>16</v>
      </c>
      <c r="E7" s="22"/>
      <c r="F7" s="22"/>
      <c r="G7" s="22"/>
      <c r="H7" s="22"/>
      <c r="I7" s="22"/>
      <c r="J7" s="22"/>
      <c r="K7" s="26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17</v>
      </c>
      <c r="AL7" s="22"/>
      <c r="AM7" s="22"/>
      <c r="AN7" s="26" t="s">
        <v>1</v>
      </c>
      <c r="AO7" s="22"/>
      <c r="AP7" s="22"/>
      <c r="AQ7" s="22"/>
      <c r="AR7" s="20"/>
      <c r="BS7" s="17" t="s">
        <v>6</v>
      </c>
    </row>
    <row r="8" s="1" customFormat="1" ht="12" customHeight="1">
      <c r="B8" s="21"/>
      <c r="C8" s="22"/>
      <c r="D8" s="29" t="s">
        <v>18</v>
      </c>
      <c r="E8" s="22"/>
      <c r="F8" s="22"/>
      <c r="G8" s="22"/>
      <c r="H8" s="22"/>
      <c r="I8" s="22"/>
      <c r="J8" s="22"/>
      <c r="K8" s="26" t="s">
        <v>19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20</v>
      </c>
      <c r="AL8" s="22"/>
      <c r="AM8" s="22"/>
      <c r="AN8" s="26" t="s">
        <v>21</v>
      </c>
      <c r="AO8" s="22"/>
      <c r="AP8" s="22"/>
      <c r="AQ8" s="22"/>
      <c r="AR8" s="20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S9" s="17" t="s">
        <v>6</v>
      </c>
    </row>
    <row r="10" s="1" customFormat="1" ht="12" customHeight="1">
      <c r="B10" s="21"/>
      <c r="C10" s="22"/>
      <c r="D10" s="29" t="s">
        <v>22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23</v>
      </c>
      <c r="AL10" s="22"/>
      <c r="AM10" s="22"/>
      <c r="AN10" s="26" t="s">
        <v>1</v>
      </c>
      <c r="AO10" s="22"/>
      <c r="AP10" s="22"/>
      <c r="AQ10" s="22"/>
      <c r="AR10" s="20"/>
      <c r="BS10" s="17" t="s">
        <v>6</v>
      </c>
    </row>
    <row r="11" s="1" customFormat="1" ht="18.48" customHeight="1">
      <c r="B11" s="21"/>
      <c r="C11" s="22"/>
      <c r="D11" s="22"/>
      <c r="E11" s="26" t="s">
        <v>24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6" t="s">
        <v>1</v>
      </c>
      <c r="AO11" s="22"/>
      <c r="AP11" s="22"/>
      <c r="AQ11" s="22"/>
      <c r="AR11" s="20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S12" s="17" t="s">
        <v>6</v>
      </c>
    </row>
    <row r="13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23</v>
      </c>
      <c r="AL13" s="22"/>
      <c r="AM13" s="22"/>
      <c r="AN13" s="26" t="s">
        <v>1</v>
      </c>
      <c r="AO13" s="22"/>
      <c r="AP13" s="22"/>
      <c r="AQ13" s="22"/>
      <c r="AR13" s="20"/>
      <c r="BS13" s="17" t="s">
        <v>6</v>
      </c>
    </row>
    <row r="14">
      <c r="B14" s="21"/>
      <c r="C14" s="22"/>
      <c r="D14" s="22"/>
      <c r="E14" s="26" t="s">
        <v>24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9" t="s">
        <v>25</v>
      </c>
      <c r="AL14" s="22"/>
      <c r="AM14" s="22"/>
      <c r="AN14" s="26" t="s">
        <v>1</v>
      </c>
      <c r="AO14" s="22"/>
      <c r="AP14" s="22"/>
      <c r="AQ14" s="22"/>
      <c r="AR14" s="20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S15" s="17" t="s">
        <v>4</v>
      </c>
    </row>
    <row r="16" s="1" customFormat="1" ht="12" customHeight="1">
      <c r="B16" s="21"/>
      <c r="C16" s="22"/>
      <c r="D16" s="29" t="s">
        <v>27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23</v>
      </c>
      <c r="AL16" s="22"/>
      <c r="AM16" s="22"/>
      <c r="AN16" s="26" t="s">
        <v>1</v>
      </c>
      <c r="AO16" s="22"/>
      <c r="AP16" s="22"/>
      <c r="AQ16" s="22"/>
      <c r="AR16" s="20"/>
      <c r="BS16" s="17" t="s">
        <v>4</v>
      </c>
    </row>
    <row r="17" s="1" customFormat="1" ht="18.48" customHeight="1">
      <c r="B17" s="21"/>
      <c r="C17" s="22"/>
      <c r="D17" s="22"/>
      <c r="E17" s="26" t="s">
        <v>24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6" t="s">
        <v>1</v>
      </c>
      <c r="AO17" s="22"/>
      <c r="AP17" s="22"/>
      <c r="AQ17" s="22"/>
      <c r="AR17" s="20"/>
      <c r="BS17" s="17" t="s">
        <v>28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6</v>
      </c>
    </row>
    <row r="19" s="1" customFormat="1" ht="12" customHeight="1">
      <c r="B19" s="21"/>
      <c r="C19" s="22"/>
      <c r="D19" s="29" t="s">
        <v>29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23</v>
      </c>
      <c r="AL19" s="22"/>
      <c r="AM19" s="22"/>
      <c r="AN19" s="26" t="s">
        <v>1</v>
      </c>
      <c r="AO19" s="22"/>
      <c r="AP19" s="22"/>
      <c r="AQ19" s="22"/>
      <c r="AR19" s="20"/>
      <c r="BS19" s="17" t="s">
        <v>6</v>
      </c>
    </row>
    <row r="20" s="1" customFormat="1" ht="18.48" customHeight="1">
      <c r="B20" s="21"/>
      <c r="C20" s="22"/>
      <c r="D20" s="22"/>
      <c r="E20" s="26" t="s">
        <v>24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6" t="s">
        <v>1</v>
      </c>
      <c r="AO20" s="22"/>
      <c r="AP20" s="22"/>
      <c r="AQ20" s="22"/>
      <c r="AR20" s="20"/>
      <c r="BS20" s="17" t="s">
        <v>28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s="1" customFormat="1" ht="12" customHeight="1">
      <c r="B22" s="21"/>
      <c r="C22" s="22"/>
      <c r="D22" s="29" t="s">
        <v>30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s="1" customFormat="1" ht="16.5" customHeight="1">
      <c r="B23" s="21"/>
      <c r="C23" s="22"/>
      <c r="D23" s="22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22"/>
      <c r="AP23" s="22"/>
      <c r="AQ23" s="22"/>
      <c r="AR23" s="20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s="1" customFormat="1" ht="6.96" customHeight="1">
      <c r="B25" s="21"/>
      <c r="C25" s="2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2"/>
      <c r="AQ25" s="22"/>
      <c r="AR25" s="20"/>
    </row>
    <row r="26" s="2" customFormat="1" ht="25.92" customHeight="1">
      <c r="A26" s="32"/>
      <c r="B26" s="33"/>
      <c r="C26" s="34"/>
      <c r="D26" s="35" t="s">
        <v>31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460285.98999999999</v>
      </c>
      <c r="AL26" s="36"/>
      <c r="AM26" s="36"/>
      <c r="AN26" s="36"/>
      <c r="AO26" s="36"/>
      <c r="AP26" s="34"/>
      <c r="AQ26" s="34"/>
      <c r="AR26" s="38"/>
      <c r="BE26" s="32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32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32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33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34</v>
      </c>
      <c r="AL28" s="39"/>
      <c r="AM28" s="39"/>
      <c r="AN28" s="39"/>
      <c r="AO28" s="39"/>
      <c r="AP28" s="34"/>
      <c r="AQ28" s="34"/>
      <c r="AR28" s="38"/>
      <c r="BE28" s="32"/>
    </row>
    <row r="29" s="3" customFormat="1" ht="14.4" customHeight="1">
      <c r="A29" s="3"/>
      <c r="B29" s="40"/>
      <c r="C29" s="41"/>
      <c r="D29" s="29" t="s">
        <v>35</v>
      </c>
      <c r="E29" s="41"/>
      <c r="F29" s="29" t="s">
        <v>36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460285.98999999999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96660.059999999998</v>
      </c>
      <c r="AL29" s="41"/>
      <c r="AM29" s="41"/>
      <c r="AN29" s="41"/>
      <c r="AO29" s="41"/>
      <c r="AP29" s="41"/>
      <c r="AQ29" s="41"/>
      <c r="AR29" s="44"/>
      <c r="BE29" s="3"/>
    </row>
    <row r="30" s="3" customFormat="1" ht="14.4" customHeight="1">
      <c r="A30" s="3"/>
      <c r="B30" s="40"/>
      <c r="C30" s="41"/>
      <c r="D30" s="41"/>
      <c r="E30" s="41"/>
      <c r="F30" s="29" t="s">
        <v>37</v>
      </c>
      <c r="G30" s="41"/>
      <c r="H30" s="41"/>
      <c r="I30" s="41"/>
      <c r="J30" s="41"/>
      <c r="K30" s="41"/>
      <c r="L30" s="42">
        <v>0.12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3"/>
    </row>
    <row r="31" hidden="1" s="3" customFormat="1" ht="14.4" customHeight="1">
      <c r="A31" s="3"/>
      <c r="B31" s="40"/>
      <c r="C31" s="41"/>
      <c r="D31" s="41"/>
      <c r="E31" s="41"/>
      <c r="F31" s="29" t="s">
        <v>38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3"/>
    </row>
    <row r="32" hidden="1" s="3" customFormat="1" ht="14.4" customHeight="1">
      <c r="A32" s="3"/>
      <c r="B32" s="40"/>
      <c r="C32" s="41"/>
      <c r="D32" s="41"/>
      <c r="E32" s="41"/>
      <c r="F32" s="29" t="s">
        <v>39</v>
      </c>
      <c r="G32" s="41"/>
      <c r="H32" s="41"/>
      <c r="I32" s="41"/>
      <c r="J32" s="41"/>
      <c r="K32" s="41"/>
      <c r="L32" s="42">
        <v>0.12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3"/>
    </row>
    <row r="33" hidden="1" s="3" customFormat="1" ht="14.4" customHeight="1">
      <c r="A33" s="3"/>
      <c r="B33" s="40"/>
      <c r="C33" s="41"/>
      <c r="D33" s="41"/>
      <c r="E33" s="41"/>
      <c r="F33" s="29" t="s">
        <v>40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3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32"/>
    </row>
    <row r="35" s="2" customFormat="1" ht="25.92" customHeight="1">
      <c r="A35" s="32"/>
      <c r="B35" s="33"/>
      <c r="C35" s="45"/>
      <c r="D35" s="46" t="s">
        <v>41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42</v>
      </c>
      <c r="U35" s="47"/>
      <c r="V35" s="47"/>
      <c r="W35" s="47"/>
      <c r="X35" s="49" t="s">
        <v>43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556946.05000000005</v>
      </c>
      <c r="AL35" s="47"/>
      <c r="AM35" s="47"/>
      <c r="AN35" s="47"/>
      <c r="AO35" s="51"/>
      <c r="AP35" s="45"/>
      <c r="AQ35" s="45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2"/>
      <c r="C49" s="53"/>
      <c r="D49" s="54" t="s">
        <v>44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45</v>
      </c>
      <c r="AI49" s="55"/>
      <c r="AJ49" s="55"/>
      <c r="AK49" s="55"/>
      <c r="AL49" s="55"/>
      <c r="AM49" s="55"/>
      <c r="AN49" s="55"/>
      <c r="AO49" s="55"/>
      <c r="AP49" s="53"/>
      <c r="AQ49" s="53"/>
      <c r="AR49" s="56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2"/>
      <c r="B60" s="33"/>
      <c r="C60" s="34"/>
      <c r="D60" s="57" t="s">
        <v>46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7" t="s">
        <v>47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7" t="s">
        <v>46</v>
      </c>
      <c r="AI60" s="36"/>
      <c r="AJ60" s="36"/>
      <c r="AK60" s="36"/>
      <c r="AL60" s="36"/>
      <c r="AM60" s="57" t="s">
        <v>47</v>
      </c>
      <c r="AN60" s="36"/>
      <c r="AO60" s="36"/>
      <c r="AP60" s="34"/>
      <c r="AQ60" s="34"/>
      <c r="AR60" s="38"/>
      <c r="BE60" s="32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2"/>
      <c r="B64" s="33"/>
      <c r="C64" s="34"/>
      <c r="D64" s="54" t="s">
        <v>48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4" t="s">
        <v>49</v>
      </c>
      <c r="AI64" s="58"/>
      <c r="AJ64" s="58"/>
      <c r="AK64" s="58"/>
      <c r="AL64" s="58"/>
      <c r="AM64" s="58"/>
      <c r="AN64" s="58"/>
      <c r="AO64" s="58"/>
      <c r="AP64" s="34"/>
      <c r="AQ64" s="34"/>
      <c r="AR64" s="38"/>
      <c r="BE64" s="32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2"/>
      <c r="B75" s="33"/>
      <c r="C75" s="34"/>
      <c r="D75" s="57" t="s">
        <v>46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7" t="s">
        <v>47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7" t="s">
        <v>46</v>
      </c>
      <c r="AI75" s="36"/>
      <c r="AJ75" s="36"/>
      <c r="AK75" s="36"/>
      <c r="AL75" s="36"/>
      <c r="AM75" s="57" t="s">
        <v>47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2"/>
    </row>
    <row r="81" s="2" customFormat="1" ht="6.96" customHeight="1">
      <c r="A81" s="32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2"/>
    </row>
    <row r="82" s="2" customFormat="1" ht="24.96" customHeight="1">
      <c r="A82" s="32"/>
      <c r="B82" s="33"/>
      <c r="C82" s="23" t="s">
        <v>50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3"/>
      <c r="C84" s="29" t="s">
        <v>12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20251124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  <c r="BE84" s="4"/>
    </row>
    <row r="85" s="5" customFormat="1" ht="36.96" customHeight="1">
      <c r="A85" s="5"/>
      <c r="B85" s="66"/>
      <c r="C85" s="67" t="s">
        <v>14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>Oprava dešťové kanalizace Maršovice výust V7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9" t="s">
        <v>18</v>
      </c>
      <c r="D87" s="34"/>
      <c r="E87" s="34"/>
      <c r="F87" s="34"/>
      <c r="G87" s="34"/>
      <c r="H87" s="34"/>
      <c r="I87" s="34"/>
      <c r="J87" s="34"/>
      <c r="K87" s="34"/>
      <c r="L87" s="71" t="str">
        <f>IF(K8="","",K8)</f>
        <v>Maršovice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9" t="s">
        <v>20</v>
      </c>
      <c r="AJ87" s="34"/>
      <c r="AK87" s="34"/>
      <c r="AL87" s="34"/>
      <c r="AM87" s="72" t="str">
        <f>IF(AN8= "","",AN8)</f>
        <v>24. 11. 2025</v>
      </c>
      <c r="AN87" s="72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9" t="s">
        <v>22</v>
      </c>
      <c r="D89" s="34"/>
      <c r="E89" s="34"/>
      <c r="F89" s="34"/>
      <c r="G89" s="34"/>
      <c r="H89" s="34"/>
      <c r="I89" s="34"/>
      <c r="J89" s="34"/>
      <c r="K89" s="34"/>
      <c r="L89" s="6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9" t="s">
        <v>27</v>
      </c>
      <c r="AJ89" s="34"/>
      <c r="AK89" s="34"/>
      <c r="AL89" s="34"/>
      <c r="AM89" s="73" t="str">
        <f>IF(E17="","",E17)</f>
        <v xml:space="preserve"> </v>
      </c>
      <c r="AN89" s="64"/>
      <c r="AO89" s="64"/>
      <c r="AP89" s="64"/>
      <c r="AQ89" s="34"/>
      <c r="AR89" s="38"/>
      <c r="AS89" s="74" t="s">
        <v>51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  <c r="BE89" s="32"/>
    </row>
    <row r="90" s="2" customFormat="1" ht="15.15" customHeight="1">
      <c r="A90" s="32"/>
      <c r="B90" s="33"/>
      <c r="C90" s="29" t="s">
        <v>26</v>
      </c>
      <c r="D90" s="34"/>
      <c r="E90" s="34"/>
      <c r="F90" s="34"/>
      <c r="G90" s="34"/>
      <c r="H90" s="34"/>
      <c r="I90" s="34"/>
      <c r="J90" s="34"/>
      <c r="K90" s="34"/>
      <c r="L90" s="64" t="str">
        <f>IF(E14="","",E14)</f>
        <v xml:space="preserve"> </v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9" t="s">
        <v>29</v>
      </c>
      <c r="AJ90" s="34"/>
      <c r="AK90" s="34"/>
      <c r="AL90" s="34"/>
      <c r="AM90" s="73" t="str">
        <f>IF(E20="","",E20)</f>
        <v xml:space="preserve"> </v>
      </c>
      <c r="AN90" s="64"/>
      <c r="AO90" s="64"/>
      <c r="AP90" s="64"/>
      <c r="AQ90" s="34"/>
      <c r="AR90" s="38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5"/>
      <c r="BE91" s="32"/>
    </row>
    <row r="92" s="2" customFormat="1" ht="29.28" customHeight="1">
      <c r="A92" s="32"/>
      <c r="B92" s="33"/>
      <c r="C92" s="86" t="s">
        <v>52</v>
      </c>
      <c r="D92" s="87"/>
      <c r="E92" s="87"/>
      <c r="F92" s="87"/>
      <c r="G92" s="87"/>
      <c r="H92" s="88"/>
      <c r="I92" s="89" t="s">
        <v>53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54</v>
      </c>
      <c r="AH92" s="87"/>
      <c r="AI92" s="87"/>
      <c r="AJ92" s="87"/>
      <c r="AK92" s="87"/>
      <c r="AL92" s="87"/>
      <c r="AM92" s="87"/>
      <c r="AN92" s="89" t="s">
        <v>55</v>
      </c>
      <c r="AO92" s="87"/>
      <c r="AP92" s="91"/>
      <c r="AQ92" s="92" t="s">
        <v>56</v>
      </c>
      <c r="AR92" s="38"/>
      <c r="AS92" s="93" t="s">
        <v>57</v>
      </c>
      <c r="AT92" s="94" t="s">
        <v>58</v>
      </c>
      <c r="AU92" s="94" t="s">
        <v>59</v>
      </c>
      <c r="AV92" s="94" t="s">
        <v>60</v>
      </c>
      <c r="AW92" s="94" t="s">
        <v>61</v>
      </c>
      <c r="AX92" s="94" t="s">
        <v>62</v>
      </c>
      <c r="AY92" s="94" t="s">
        <v>63</v>
      </c>
      <c r="AZ92" s="94" t="s">
        <v>64</v>
      </c>
      <c r="BA92" s="94" t="s">
        <v>65</v>
      </c>
      <c r="BB92" s="94" t="s">
        <v>66</v>
      </c>
      <c r="BC92" s="94" t="s">
        <v>67</v>
      </c>
      <c r="BD92" s="95" t="s">
        <v>68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8"/>
      <c r="BE93" s="32"/>
    </row>
    <row r="94" s="6" customFormat="1" ht="32.4" customHeight="1">
      <c r="A94" s="6"/>
      <c r="B94" s="99"/>
      <c r="C94" s="100" t="s">
        <v>69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ROUND(SUM(AG95:AG96),2)</f>
        <v>460285.98999999999</v>
      </c>
      <c r="AH94" s="102"/>
      <c r="AI94" s="102"/>
      <c r="AJ94" s="102"/>
      <c r="AK94" s="102"/>
      <c r="AL94" s="102"/>
      <c r="AM94" s="102"/>
      <c r="AN94" s="103">
        <f>SUM(AG94,AT94)</f>
        <v>556946.05000000005</v>
      </c>
      <c r="AO94" s="103"/>
      <c r="AP94" s="103"/>
      <c r="AQ94" s="104" t="s">
        <v>1</v>
      </c>
      <c r="AR94" s="105"/>
      <c r="AS94" s="106">
        <f>ROUND(SUM(AS95:AS96),2)</f>
        <v>0</v>
      </c>
      <c r="AT94" s="107">
        <f>ROUND(SUM(AV94:AW94),2)</f>
        <v>96660.059999999998</v>
      </c>
      <c r="AU94" s="108">
        <f>ROUND(SUM(AU95:AU96),5)</f>
        <v>187.32310000000001</v>
      </c>
      <c r="AV94" s="107">
        <f>ROUND(AZ94*L29,2)</f>
        <v>96660.059999999998</v>
      </c>
      <c r="AW94" s="107">
        <f>ROUND(BA94*L30,2)</f>
        <v>0</v>
      </c>
      <c r="AX94" s="107">
        <f>ROUND(BB94*L29,2)</f>
        <v>0</v>
      </c>
      <c r="AY94" s="107">
        <f>ROUND(BC94*L30,2)</f>
        <v>0</v>
      </c>
      <c r="AZ94" s="107">
        <f>ROUND(SUM(AZ95:AZ96),2)</f>
        <v>460285.98999999999</v>
      </c>
      <c r="BA94" s="107">
        <f>ROUND(SUM(BA95:BA96),2)</f>
        <v>0</v>
      </c>
      <c r="BB94" s="107">
        <f>ROUND(SUM(BB95:BB96),2)</f>
        <v>0</v>
      </c>
      <c r="BC94" s="107">
        <f>ROUND(SUM(BC95:BC96),2)</f>
        <v>0</v>
      </c>
      <c r="BD94" s="109">
        <f>ROUND(SUM(BD95:BD96),2)</f>
        <v>0</v>
      </c>
      <c r="BE94" s="6"/>
      <c r="BS94" s="110" t="s">
        <v>70</v>
      </c>
      <c r="BT94" s="110" t="s">
        <v>71</v>
      </c>
      <c r="BU94" s="111" t="s">
        <v>72</v>
      </c>
      <c r="BV94" s="110" t="s">
        <v>73</v>
      </c>
      <c r="BW94" s="110" t="s">
        <v>5</v>
      </c>
      <c r="BX94" s="110" t="s">
        <v>74</v>
      </c>
      <c r="CL94" s="110" t="s">
        <v>1</v>
      </c>
    </row>
    <row r="95" s="7" customFormat="1" ht="16.5" customHeight="1">
      <c r="A95" s="112" t="s">
        <v>75</v>
      </c>
      <c r="B95" s="113"/>
      <c r="C95" s="114"/>
      <c r="D95" s="115" t="s">
        <v>76</v>
      </c>
      <c r="E95" s="115"/>
      <c r="F95" s="115"/>
      <c r="G95" s="115"/>
      <c r="H95" s="115"/>
      <c r="I95" s="116"/>
      <c r="J95" s="115" t="s">
        <v>77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'ON - Ostatní náklady'!J30</f>
        <v>56000</v>
      </c>
      <c r="AH95" s="116"/>
      <c r="AI95" s="116"/>
      <c r="AJ95" s="116"/>
      <c r="AK95" s="116"/>
      <c r="AL95" s="116"/>
      <c r="AM95" s="116"/>
      <c r="AN95" s="117">
        <f>SUM(AG95,AT95)</f>
        <v>67760</v>
      </c>
      <c r="AO95" s="116"/>
      <c r="AP95" s="116"/>
      <c r="AQ95" s="118" t="s">
        <v>78</v>
      </c>
      <c r="AR95" s="119"/>
      <c r="AS95" s="120">
        <v>0</v>
      </c>
      <c r="AT95" s="121">
        <f>ROUND(SUM(AV95:AW95),2)</f>
        <v>11760</v>
      </c>
      <c r="AU95" s="122">
        <f>'ON - Ostatní náklady'!P121</f>
        <v>0</v>
      </c>
      <c r="AV95" s="121">
        <f>'ON - Ostatní náklady'!J33</f>
        <v>11760</v>
      </c>
      <c r="AW95" s="121">
        <f>'ON - Ostatní náklady'!J34</f>
        <v>0</v>
      </c>
      <c r="AX95" s="121">
        <f>'ON - Ostatní náklady'!J35</f>
        <v>0</v>
      </c>
      <c r="AY95" s="121">
        <f>'ON - Ostatní náklady'!J36</f>
        <v>0</v>
      </c>
      <c r="AZ95" s="121">
        <f>'ON - Ostatní náklady'!F33</f>
        <v>56000</v>
      </c>
      <c r="BA95" s="121">
        <f>'ON - Ostatní náklady'!F34</f>
        <v>0</v>
      </c>
      <c r="BB95" s="121">
        <f>'ON - Ostatní náklady'!F35</f>
        <v>0</v>
      </c>
      <c r="BC95" s="121">
        <f>'ON - Ostatní náklady'!F36</f>
        <v>0</v>
      </c>
      <c r="BD95" s="123">
        <f>'ON - Ostatní náklady'!F37</f>
        <v>0</v>
      </c>
      <c r="BE95" s="7"/>
      <c r="BT95" s="124" t="s">
        <v>79</v>
      </c>
      <c r="BV95" s="124" t="s">
        <v>73</v>
      </c>
      <c r="BW95" s="124" t="s">
        <v>80</v>
      </c>
      <c r="BX95" s="124" t="s">
        <v>5</v>
      </c>
      <c r="CL95" s="124" t="s">
        <v>1</v>
      </c>
      <c r="CM95" s="124" t="s">
        <v>81</v>
      </c>
    </row>
    <row r="96" s="7" customFormat="1" ht="16.5" customHeight="1">
      <c r="A96" s="112" t="s">
        <v>75</v>
      </c>
      <c r="B96" s="113"/>
      <c r="C96" s="114"/>
      <c r="D96" s="115" t="s">
        <v>82</v>
      </c>
      <c r="E96" s="115"/>
      <c r="F96" s="115"/>
      <c r="G96" s="115"/>
      <c r="H96" s="115"/>
      <c r="I96" s="116"/>
      <c r="J96" s="115" t="s">
        <v>83</v>
      </c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7">
        <f>'SO-01 - Oprava dešťové ka...'!J30</f>
        <v>404285.98999999999</v>
      </c>
      <c r="AH96" s="116"/>
      <c r="AI96" s="116"/>
      <c r="AJ96" s="116"/>
      <c r="AK96" s="116"/>
      <c r="AL96" s="116"/>
      <c r="AM96" s="116"/>
      <c r="AN96" s="117">
        <f>SUM(AG96,AT96)</f>
        <v>489186.04999999999</v>
      </c>
      <c r="AO96" s="116"/>
      <c r="AP96" s="116"/>
      <c r="AQ96" s="118" t="s">
        <v>84</v>
      </c>
      <c r="AR96" s="119"/>
      <c r="AS96" s="125">
        <v>0</v>
      </c>
      <c r="AT96" s="126">
        <f>ROUND(SUM(AV96:AW96),2)</f>
        <v>84900.059999999998</v>
      </c>
      <c r="AU96" s="127">
        <f>'SO-01 - Oprava dešťové ka...'!P123</f>
        <v>187.323095</v>
      </c>
      <c r="AV96" s="126">
        <f>'SO-01 - Oprava dešťové ka...'!J33</f>
        <v>84900.059999999998</v>
      </c>
      <c r="AW96" s="126">
        <f>'SO-01 - Oprava dešťové ka...'!J34</f>
        <v>0</v>
      </c>
      <c r="AX96" s="126">
        <f>'SO-01 - Oprava dešťové ka...'!J35</f>
        <v>0</v>
      </c>
      <c r="AY96" s="126">
        <f>'SO-01 - Oprava dešťové ka...'!J36</f>
        <v>0</v>
      </c>
      <c r="AZ96" s="126">
        <f>'SO-01 - Oprava dešťové ka...'!F33</f>
        <v>404285.98999999999</v>
      </c>
      <c r="BA96" s="126">
        <f>'SO-01 - Oprava dešťové ka...'!F34</f>
        <v>0</v>
      </c>
      <c r="BB96" s="126">
        <f>'SO-01 - Oprava dešťové ka...'!F35</f>
        <v>0</v>
      </c>
      <c r="BC96" s="126">
        <f>'SO-01 - Oprava dešťové ka...'!F36</f>
        <v>0</v>
      </c>
      <c r="BD96" s="128">
        <f>'SO-01 - Oprava dešťové ka...'!F37</f>
        <v>0</v>
      </c>
      <c r="BE96" s="7"/>
      <c r="BT96" s="124" t="s">
        <v>79</v>
      </c>
      <c r="BV96" s="124" t="s">
        <v>73</v>
      </c>
      <c r="BW96" s="124" t="s">
        <v>85</v>
      </c>
      <c r="BX96" s="124" t="s">
        <v>5</v>
      </c>
      <c r="CL96" s="124" t="s">
        <v>1</v>
      </c>
      <c r="CM96" s="124" t="s">
        <v>81</v>
      </c>
    </row>
    <row r="97" s="2" customFormat="1" ht="30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8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  <row r="98" s="2" customFormat="1" ht="6.96" customHeight="1">
      <c r="A98" s="32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</sheetData>
  <sheetProtection sheet="1" formatColumns="0" formatRows="0" objects="1" scenarios="1" spinCount="100000" saltValue="dsqO5cTV7YtB7fGu1f1K8g1YRqS5MFhaNBc7a6rqkc3l43npVRX+kdNbgcWh2E/oetiX1cbBxOXSLwEvVQ68Aw==" hashValue="/YM+EKzu0mGUhC7vRXvSFXSnqa68K1KhdgtKE+8rQaqpuNTGqNzzjT9QnxoGTP5//cyLylU45kx6DfBMPs6t6A==" algorithmName="SHA-512" password="CC35"/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ON - Ostatní náklady'!C2" display="/"/>
    <hyperlink ref="A96" location="'SO-01 - Oprava dešťové k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81</v>
      </c>
    </row>
    <row r="4" s="1" customFormat="1" ht="24.96" customHeight="1">
      <c r="B4" s="20"/>
      <c r="D4" s="131" t="s">
        <v>86</v>
      </c>
      <c r="L4" s="20"/>
      <c r="M4" s="13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3" t="s">
        <v>14</v>
      </c>
      <c r="L6" s="20"/>
    </row>
    <row r="7" s="1" customFormat="1" ht="16.5" customHeight="1">
      <c r="B7" s="20"/>
      <c r="E7" s="134" t="str">
        <f>'Rekapitulace stavby'!K6</f>
        <v>Oprava dešťové kanalizace Maršovice výust V7</v>
      </c>
      <c r="F7" s="133"/>
      <c r="G7" s="133"/>
      <c r="H7" s="133"/>
      <c r="L7" s="20"/>
    </row>
    <row r="8" s="2" customFormat="1" ht="12" customHeight="1">
      <c r="A8" s="32"/>
      <c r="B8" s="38"/>
      <c r="C8" s="32"/>
      <c r="D8" s="133" t="s">
        <v>87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5" t="s">
        <v>88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3" t="s">
        <v>16</v>
      </c>
      <c r="E11" s="32"/>
      <c r="F11" s="136" t="s">
        <v>1</v>
      </c>
      <c r="G11" s="32"/>
      <c r="H11" s="32"/>
      <c r="I11" s="133" t="s">
        <v>17</v>
      </c>
      <c r="J11" s="136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3" t="s">
        <v>18</v>
      </c>
      <c r="E12" s="32"/>
      <c r="F12" s="136" t="s">
        <v>19</v>
      </c>
      <c r="G12" s="32"/>
      <c r="H12" s="32"/>
      <c r="I12" s="133" t="s">
        <v>20</v>
      </c>
      <c r="J12" s="137" t="str">
        <f>'Rekapitulace stavby'!AN8</f>
        <v>24. 11. 2025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3" t="s">
        <v>22</v>
      </c>
      <c r="E14" s="32"/>
      <c r="F14" s="32"/>
      <c r="G14" s="32"/>
      <c r="H14" s="32"/>
      <c r="I14" s="133" t="s">
        <v>23</v>
      </c>
      <c r="J14" s="136" t="str">
        <f>IF('Rekapitulace stavby'!AN10="","",'Rekapitulace stavby'!AN10)</f>
        <v/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6" t="str">
        <f>IF('Rekapitulace stavby'!E11="","",'Rekapitulace stavby'!E11)</f>
        <v xml:space="preserve"> </v>
      </c>
      <c r="F15" s="32"/>
      <c r="G15" s="32"/>
      <c r="H15" s="32"/>
      <c r="I15" s="133" t="s">
        <v>25</v>
      </c>
      <c r="J15" s="136" t="str">
        <f>IF('Rekapitulace stavby'!AN11="","",'Rekapitulace stavby'!AN11)</f>
        <v/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3" t="s">
        <v>26</v>
      </c>
      <c r="E17" s="32"/>
      <c r="F17" s="32"/>
      <c r="G17" s="32"/>
      <c r="H17" s="32"/>
      <c r="I17" s="133" t="s">
        <v>23</v>
      </c>
      <c r="J17" s="136" t="str">
        <f>'Rekapitulace stavby'!AN13</f>
        <v/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6" t="str">
        <f>'Rekapitulace stavby'!E14</f>
        <v xml:space="preserve"> </v>
      </c>
      <c r="F18" s="136"/>
      <c r="G18" s="136"/>
      <c r="H18" s="136"/>
      <c r="I18" s="133" t="s">
        <v>25</v>
      </c>
      <c r="J18" s="136" t="str">
        <f>'Rekapitulace stavby'!AN14</f>
        <v/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3" t="s">
        <v>27</v>
      </c>
      <c r="E20" s="32"/>
      <c r="F20" s="32"/>
      <c r="G20" s="32"/>
      <c r="H20" s="32"/>
      <c r="I20" s="133" t="s">
        <v>23</v>
      </c>
      <c r="J20" s="136" t="str">
        <f>IF('Rekapitulace stavby'!AN16="","",'Rekapitulace stavby'!AN16)</f>
        <v/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6" t="str">
        <f>IF('Rekapitulace stavby'!E17="","",'Rekapitulace stavby'!E17)</f>
        <v xml:space="preserve"> </v>
      </c>
      <c r="F21" s="32"/>
      <c r="G21" s="32"/>
      <c r="H21" s="32"/>
      <c r="I21" s="133" t="s">
        <v>25</v>
      </c>
      <c r="J21" s="136" t="str">
        <f>IF('Rekapitulace stavby'!AN17="","",'Rekapitulace stavby'!AN17)</f>
        <v/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3" t="s">
        <v>29</v>
      </c>
      <c r="E23" s="32"/>
      <c r="F23" s="32"/>
      <c r="G23" s="32"/>
      <c r="H23" s="32"/>
      <c r="I23" s="133" t="s">
        <v>23</v>
      </c>
      <c r="J23" s="136" t="str">
        <f>IF('Rekapitulace stavby'!AN19="","",'Rekapitulace stavby'!AN19)</f>
        <v/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6" t="str">
        <f>IF('Rekapitulace stavby'!E20="","",'Rekapitulace stavby'!E20)</f>
        <v xml:space="preserve"> </v>
      </c>
      <c r="F24" s="32"/>
      <c r="G24" s="32"/>
      <c r="H24" s="32"/>
      <c r="I24" s="133" t="s">
        <v>25</v>
      </c>
      <c r="J24" s="136" t="str">
        <f>IF('Rekapitulace stavby'!AN20="","",'Rekapitulace stavby'!AN20)</f>
        <v/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3" t="s">
        <v>30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2"/>
      <c r="E29" s="142"/>
      <c r="F29" s="142"/>
      <c r="G29" s="142"/>
      <c r="H29" s="142"/>
      <c r="I29" s="142"/>
      <c r="J29" s="142"/>
      <c r="K29" s="142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3" t="s">
        <v>31</v>
      </c>
      <c r="E30" s="32"/>
      <c r="F30" s="32"/>
      <c r="G30" s="32"/>
      <c r="H30" s="32"/>
      <c r="I30" s="32"/>
      <c r="J30" s="144">
        <f>ROUND(J121, 2)</f>
        <v>56000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2"/>
      <c r="E31" s="142"/>
      <c r="F31" s="142"/>
      <c r="G31" s="142"/>
      <c r="H31" s="142"/>
      <c r="I31" s="142"/>
      <c r="J31" s="142"/>
      <c r="K31" s="142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5" t="s">
        <v>33</v>
      </c>
      <c r="G32" s="32"/>
      <c r="H32" s="32"/>
      <c r="I32" s="145" t="s">
        <v>32</v>
      </c>
      <c r="J32" s="145" t="s">
        <v>34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6" t="s">
        <v>35</v>
      </c>
      <c r="E33" s="133" t="s">
        <v>36</v>
      </c>
      <c r="F33" s="147">
        <f>ROUND((SUM(BE121:BE133)),  2)</f>
        <v>56000</v>
      </c>
      <c r="G33" s="32"/>
      <c r="H33" s="32"/>
      <c r="I33" s="148">
        <v>0.20999999999999999</v>
      </c>
      <c r="J33" s="147">
        <f>ROUND(((SUM(BE121:BE133))*I33),  2)</f>
        <v>11760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3" t="s">
        <v>37</v>
      </c>
      <c r="F34" s="147">
        <f>ROUND((SUM(BF121:BF133)),  2)</f>
        <v>0</v>
      </c>
      <c r="G34" s="32"/>
      <c r="H34" s="32"/>
      <c r="I34" s="148">
        <v>0.12</v>
      </c>
      <c r="J34" s="147">
        <f>ROUND(((SUM(BF121:BF133))*I34),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3" t="s">
        <v>38</v>
      </c>
      <c r="F35" s="147">
        <f>ROUND((SUM(BG121:BG133)),  2)</f>
        <v>0</v>
      </c>
      <c r="G35" s="32"/>
      <c r="H35" s="32"/>
      <c r="I35" s="148">
        <v>0.20999999999999999</v>
      </c>
      <c r="J35" s="147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3" t="s">
        <v>39</v>
      </c>
      <c r="F36" s="147">
        <f>ROUND((SUM(BH121:BH133)),  2)</f>
        <v>0</v>
      </c>
      <c r="G36" s="32"/>
      <c r="H36" s="32"/>
      <c r="I36" s="148">
        <v>0.12</v>
      </c>
      <c r="J36" s="147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3" t="s">
        <v>40</v>
      </c>
      <c r="F37" s="147">
        <f>ROUND((SUM(BI121:BI133)),  2)</f>
        <v>0</v>
      </c>
      <c r="G37" s="32"/>
      <c r="H37" s="32"/>
      <c r="I37" s="148">
        <v>0</v>
      </c>
      <c r="J37" s="147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49"/>
      <c r="D39" s="150" t="s">
        <v>41</v>
      </c>
      <c r="E39" s="151"/>
      <c r="F39" s="151"/>
      <c r="G39" s="152" t="s">
        <v>42</v>
      </c>
      <c r="H39" s="153" t="s">
        <v>43</v>
      </c>
      <c r="I39" s="151"/>
      <c r="J39" s="154">
        <f>SUM(J30:J37)</f>
        <v>67760</v>
      </c>
      <c r="K39" s="155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56" t="s">
        <v>44</v>
      </c>
      <c r="E50" s="157"/>
      <c r="F50" s="157"/>
      <c r="G50" s="156" t="s">
        <v>45</v>
      </c>
      <c r="H50" s="157"/>
      <c r="I50" s="157"/>
      <c r="J50" s="157"/>
      <c r="K50" s="157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58" t="s">
        <v>46</v>
      </c>
      <c r="E61" s="159"/>
      <c r="F61" s="160" t="s">
        <v>47</v>
      </c>
      <c r="G61" s="158" t="s">
        <v>46</v>
      </c>
      <c r="H61" s="159"/>
      <c r="I61" s="159"/>
      <c r="J61" s="161" t="s">
        <v>47</v>
      </c>
      <c r="K61" s="159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56" t="s">
        <v>48</v>
      </c>
      <c r="E65" s="162"/>
      <c r="F65" s="162"/>
      <c r="G65" s="156" t="s">
        <v>49</v>
      </c>
      <c r="H65" s="162"/>
      <c r="I65" s="162"/>
      <c r="J65" s="162"/>
      <c r="K65" s="162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58" t="s">
        <v>46</v>
      </c>
      <c r="E76" s="159"/>
      <c r="F76" s="160" t="s">
        <v>47</v>
      </c>
      <c r="G76" s="158" t="s">
        <v>46</v>
      </c>
      <c r="H76" s="159"/>
      <c r="I76" s="159"/>
      <c r="J76" s="161" t="s">
        <v>47</v>
      </c>
      <c r="K76" s="159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89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7" t="str">
        <f>E7</f>
        <v>Oprava dešťové kanalizace Maršovice výust V7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87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ON - Ostatní náklady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>Maršovice</v>
      </c>
      <c r="G89" s="34"/>
      <c r="H89" s="34"/>
      <c r="I89" s="29" t="s">
        <v>20</v>
      </c>
      <c r="J89" s="72" t="str">
        <f>IF(J12="","",J12)</f>
        <v>24. 11. 2025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 xml:space="preserve"> </v>
      </c>
      <c r="G91" s="34"/>
      <c r="H91" s="34"/>
      <c r="I91" s="29" t="s">
        <v>27</v>
      </c>
      <c r="J91" s="30" t="str">
        <f>E21</f>
        <v xml:space="preserve"> 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26</v>
      </c>
      <c r="D92" s="34"/>
      <c r="E92" s="34"/>
      <c r="F92" s="26" t="str">
        <f>IF(E18="","",E18)</f>
        <v xml:space="preserve"> </v>
      </c>
      <c r="G92" s="34"/>
      <c r="H92" s="34"/>
      <c r="I92" s="29" t="s">
        <v>29</v>
      </c>
      <c r="J92" s="30" t="str">
        <f>E24</f>
        <v xml:space="preserve"> 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8" t="s">
        <v>90</v>
      </c>
      <c r="D94" s="169"/>
      <c r="E94" s="169"/>
      <c r="F94" s="169"/>
      <c r="G94" s="169"/>
      <c r="H94" s="169"/>
      <c r="I94" s="169"/>
      <c r="J94" s="170" t="s">
        <v>91</v>
      </c>
      <c r="K94" s="169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1" t="s">
        <v>92</v>
      </c>
      <c r="D96" s="34"/>
      <c r="E96" s="34"/>
      <c r="F96" s="34"/>
      <c r="G96" s="34"/>
      <c r="H96" s="34"/>
      <c r="I96" s="34"/>
      <c r="J96" s="103">
        <f>J121</f>
        <v>56000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="9" customFormat="1" ht="24.96" customHeight="1">
      <c r="A97" s="9"/>
      <c r="B97" s="172"/>
      <c r="C97" s="173"/>
      <c r="D97" s="174" t="s">
        <v>94</v>
      </c>
      <c r="E97" s="175"/>
      <c r="F97" s="175"/>
      <c r="G97" s="175"/>
      <c r="H97" s="175"/>
      <c r="I97" s="175"/>
      <c r="J97" s="176">
        <f>J122</f>
        <v>56000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95</v>
      </c>
      <c r="E98" s="181"/>
      <c r="F98" s="181"/>
      <c r="G98" s="181"/>
      <c r="H98" s="181"/>
      <c r="I98" s="181"/>
      <c r="J98" s="182">
        <f>J123</f>
        <v>26000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96</v>
      </c>
      <c r="E99" s="181"/>
      <c r="F99" s="181"/>
      <c r="G99" s="181"/>
      <c r="H99" s="181"/>
      <c r="I99" s="181"/>
      <c r="J99" s="182">
        <f>J127</f>
        <v>6000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97</v>
      </c>
      <c r="E100" s="181"/>
      <c r="F100" s="181"/>
      <c r="G100" s="181"/>
      <c r="H100" s="181"/>
      <c r="I100" s="181"/>
      <c r="J100" s="182">
        <f>J129</f>
        <v>12000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98</v>
      </c>
      <c r="E101" s="181"/>
      <c r="F101" s="181"/>
      <c r="G101" s="181"/>
      <c r="H101" s="181"/>
      <c r="I101" s="181"/>
      <c r="J101" s="182">
        <f>J131</f>
        <v>12000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56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6.96" customHeight="1">
      <c r="A103" s="32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6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="2" customFormat="1" ht="6.96" customHeight="1">
      <c r="A107" s="32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6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24.96" customHeight="1">
      <c r="A108" s="32"/>
      <c r="B108" s="33"/>
      <c r="C108" s="23" t="s">
        <v>99</v>
      </c>
      <c r="D108" s="34"/>
      <c r="E108" s="34"/>
      <c r="F108" s="34"/>
      <c r="G108" s="34"/>
      <c r="H108" s="34"/>
      <c r="I108" s="34"/>
      <c r="J108" s="34"/>
      <c r="K108" s="34"/>
      <c r="L108" s="56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9" t="s">
        <v>14</v>
      </c>
      <c r="D110" s="34"/>
      <c r="E110" s="34"/>
      <c r="F110" s="34"/>
      <c r="G110" s="34"/>
      <c r="H110" s="34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16.5" customHeight="1">
      <c r="A111" s="32"/>
      <c r="B111" s="33"/>
      <c r="C111" s="34"/>
      <c r="D111" s="34"/>
      <c r="E111" s="167" t="str">
        <f>E7</f>
        <v>Oprava dešťové kanalizace Maršovice výust V7</v>
      </c>
      <c r="F111" s="29"/>
      <c r="G111" s="29"/>
      <c r="H111" s="29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2" customHeight="1">
      <c r="A112" s="32"/>
      <c r="B112" s="33"/>
      <c r="C112" s="29" t="s">
        <v>87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6.5" customHeight="1">
      <c r="A113" s="32"/>
      <c r="B113" s="33"/>
      <c r="C113" s="34"/>
      <c r="D113" s="34"/>
      <c r="E113" s="69" t="str">
        <f>E9</f>
        <v>ON - Ostatní náklady</v>
      </c>
      <c r="F113" s="34"/>
      <c r="G113" s="34"/>
      <c r="H113" s="34"/>
      <c r="I113" s="34"/>
      <c r="J113" s="34"/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6.96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2" customHeight="1">
      <c r="A115" s="32"/>
      <c r="B115" s="33"/>
      <c r="C115" s="29" t="s">
        <v>18</v>
      </c>
      <c r="D115" s="34"/>
      <c r="E115" s="34"/>
      <c r="F115" s="26" t="str">
        <f>F12</f>
        <v>Maršovice</v>
      </c>
      <c r="G115" s="34"/>
      <c r="H115" s="34"/>
      <c r="I115" s="29" t="s">
        <v>20</v>
      </c>
      <c r="J115" s="72" t="str">
        <f>IF(J12="","",J12)</f>
        <v>24. 11. 2025</v>
      </c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6.96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5.15" customHeight="1">
      <c r="A117" s="32"/>
      <c r="B117" s="33"/>
      <c r="C117" s="29" t="s">
        <v>22</v>
      </c>
      <c r="D117" s="34"/>
      <c r="E117" s="34"/>
      <c r="F117" s="26" t="str">
        <f>E15</f>
        <v xml:space="preserve"> </v>
      </c>
      <c r="G117" s="34"/>
      <c r="H117" s="34"/>
      <c r="I117" s="29" t="s">
        <v>27</v>
      </c>
      <c r="J117" s="30" t="str">
        <f>E21</f>
        <v xml:space="preserve"> </v>
      </c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5.15" customHeight="1">
      <c r="A118" s="32"/>
      <c r="B118" s="33"/>
      <c r="C118" s="29" t="s">
        <v>26</v>
      </c>
      <c r="D118" s="34"/>
      <c r="E118" s="34"/>
      <c r="F118" s="26" t="str">
        <f>IF(E18="","",E18)</f>
        <v xml:space="preserve"> </v>
      </c>
      <c r="G118" s="34"/>
      <c r="H118" s="34"/>
      <c r="I118" s="29" t="s">
        <v>29</v>
      </c>
      <c r="J118" s="30" t="str">
        <f>E24</f>
        <v xml:space="preserve"> </v>
      </c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0.32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11" customFormat="1" ht="29.28" customHeight="1">
      <c r="A120" s="184"/>
      <c r="B120" s="185"/>
      <c r="C120" s="186" t="s">
        <v>100</v>
      </c>
      <c r="D120" s="187" t="s">
        <v>56</v>
      </c>
      <c r="E120" s="187" t="s">
        <v>52</v>
      </c>
      <c r="F120" s="187" t="s">
        <v>53</v>
      </c>
      <c r="G120" s="187" t="s">
        <v>101</v>
      </c>
      <c r="H120" s="187" t="s">
        <v>102</v>
      </c>
      <c r="I120" s="187" t="s">
        <v>103</v>
      </c>
      <c r="J120" s="187" t="s">
        <v>91</v>
      </c>
      <c r="K120" s="188" t="s">
        <v>104</v>
      </c>
      <c r="L120" s="189"/>
      <c r="M120" s="93" t="s">
        <v>1</v>
      </c>
      <c r="N120" s="94" t="s">
        <v>35</v>
      </c>
      <c r="O120" s="94" t="s">
        <v>105</v>
      </c>
      <c r="P120" s="94" t="s">
        <v>106</v>
      </c>
      <c r="Q120" s="94" t="s">
        <v>107</v>
      </c>
      <c r="R120" s="94" t="s">
        <v>108</v>
      </c>
      <c r="S120" s="94" t="s">
        <v>109</v>
      </c>
      <c r="T120" s="95" t="s">
        <v>110</v>
      </c>
      <c r="U120" s="184"/>
      <c r="V120" s="184"/>
      <c r="W120" s="184"/>
      <c r="X120" s="184"/>
      <c r="Y120" s="184"/>
      <c r="Z120" s="184"/>
      <c r="AA120" s="184"/>
      <c r="AB120" s="184"/>
      <c r="AC120" s="184"/>
      <c r="AD120" s="184"/>
      <c r="AE120" s="184"/>
    </row>
    <row r="121" s="2" customFormat="1" ht="22.8" customHeight="1">
      <c r="A121" s="32"/>
      <c r="B121" s="33"/>
      <c r="C121" s="100" t="s">
        <v>111</v>
      </c>
      <c r="D121" s="34"/>
      <c r="E121" s="34"/>
      <c r="F121" s="34"/>
      <c r="G121" s="34"/>
      <c r="H121" s="34"/>
      <c r="I121" s="34"/>
      <c r="J121" s="190">
        <f>BK121</f>
        <v>56000</v>
      </c>
      <c r="K121" s="34"/>
      <c r="L121" s="38"/>
      <c r="M121" s="96"/>
      <c r="N121" s="191"/>
      <c r="O121" s="97"/>
      <c r="P121" s="192">
        <f>P122</f>
        <v>0</v>
      </c>
      <c r="Q121" s="97"/>
      <c r="R121" s="192">
        <f>R122</f>
        <v>0</v>
      </c>
      <c r="S121" s="97"/>
      <c r="T121" s="193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7" t="s">
        <v>70</v>
      </c>
      <c r="AU121" s="17" t="s">
        <v>93</v>
      </c>
      <c r="BK121" s="194">
        <f>BK122</f>
        <v>56000</v>
      </c>
    </row>
    <row r="122" s="12" customFormat="1" ht="25.92" customHeight="1">
      <c r="A122" s="12"/>
      <c r="B122" s="195"/>
      <c r="C122" s="196"/>
      <c r="D122" s="197" t="s">
        <v>70</v>
      </c>
      <c r="E122" s="198" t="s">
        <v>112</v>
      </c>
      <c r="F122" s="198" t="s">
        <v>113</v>
      </c>
      <c r="G122" s="196"/>
      <c r="H122" s="196"/>
      <c r="I122" s="196"/>
      <c r="J122" s="199">
        <f>BK122</f>
        <v>56000</v>
      </c>
      <c r="K122" s="196"/>
      <c r="L122" s="200"/>
      <c r="M122" s="201"/>
      <c r="N122" s="202"/>
      <c r="O122" s="202"/>
      <c r="P122" s="203">
        <f>P123+P127+P129+P131</f>
        <v>0</v>
      </c>
      <c r="Q122" s="202"/>
      <c r="R122" s="203">
        <f>R123+R127+R129+R131</f>
        <v>0</v>
      </c>
      <c r="S122" s="202"/>
      <c r="T122" s="204">
        <f>T123+T127+T129+T131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5" t="s">
        <v>114</v>
      </c>
      <c r="AT122" s="206" t="s">
        <v>70</v>
      </c>
      <c r="AU122" s="206" t="s">
        <v>71</v>
      </c>
      <c r="AY122" s="205" t="s">
        <v>115</v>
      </c>
      <c r="BK122" s="207">
        <f>BK123+BK127+BK129+BK131</f>
        <v>56000</v>
      </c>
    </row>
    <row r="123" s="12" customFormat="1" ht="22.8" customHeight="1">
      <c r="A123" s="12"/>
      <c r="B123" s="195"/>
      <c r="C123" s="196"/>
      <c r="D123" s="197" t="s">
        <v>70</v>
      </c>
      <c r="E123" s="208" t="s">
        <v>116</v>
      </c>
      <c r="F123" s="208" t="s">
        <v>117</v>
      </c>
      <c r="G123" s="196"/>
      <c r="H123" s="196"/>
      <c r="I123" s="196"/>
      <c r="J123" s="209">
        <f>BK123</f>
        <v>26000</v>
      </c>
      <c r="K123" s="196"/>
      <c r="L123" s="200"/>
      <c r="M123" s="201"/>
      <c r="N123" s="202"/>
      <c r="O123" s="202"/>
      <c r="P123" s="203">
        <f>SUM(P124:P126)</f>
        <v>0</v>
      </c>
      <c r="Q123" s="202"/>
      <c r="R123" s="203">
        <f>SUM(R124:R126)</f>
        <v>0</v>
      </c>
      <c r="S123" s="202"/>
      <c r="T123" s="204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5" t="s">
        <v>114</v>
      </c>
      <c r="AT123" s="206" t="s">
        <v>70</v>
      </c>
      <c r="AU123" s="206" t="s">
        <v>79</v>
      </c>
      <c r="AY123" s="205" t="s">
        <v>115</v>
      </c>
      <c r="BK123" s="207">
        <f>SUM(BK124:BK126)</f>
        <v>26000</v>
      </c>
    </row>
    <row r="124" s="2" customFormat="1" ht="16.5" customHeight="1">
      <c r="A124" s="32"/>
      <c r="B124" s="33"/>
      <c r="C124" s="210" t="s">
        <v>79</v>
      </c>
      <c r="D124" s="210" t="s">
        <v>118</v>
      </c>
      <c r="E124" s="211" t="s">
        <v>119</v>
      </c>
      <c r="F124" s="212" t="s">
        <v>120</v>
      </c>
      <c r="G124" s="213" t="s">
        <v>121</v>
      </c>
      <c r="H124" s="214">
        <v>1</v>
      </c>
      <c r="I124" s="215">
        <v>2000</v>
      </c>
      <c r="J124" s="215">
        <f>ROUND(I124*H124,2)</f>
        <v>2000</v>
      </c>
      <c r="K124" s="212" t="s">
        <v>122</v>
      </c>
      <c r="L124" s="38"/>
      <c r="M124" s="216" t="s">
        <v>1</v>
      </c>
      <c r="N124" s="217" t="s">
        <v>36</v>
      </c>
      <c r="O124" s="218">
        <v>0</v>
      </c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20" t="s">
        <v>123</v>
      </c>
      <c r="AT124" s="220" t="s">
        <v>118</v>
      </c>
      <c r="AU124" s="220" t="s">
        <v>81</v>
      </c>
      <c r="AY124" s="17" t="s">
        <v>115</v>
      </c>
      <c r="BE124" s="221">
        <f>IF(N124="základní",J124,0)</f>
        <v>2000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7" t="s">
        <v>79</v>
      </c>
      <c r="BK124" s="221">
        <f>ROUND(I124*H124,2)</f>
        <v>2000</v>
      </c>
      <c r="BL124" s="17" t="s">
        <v>123</v>
      </c>
      <c r="BM124" s="220" t="s">
        <v>124</v>
      </c>
    </row>
    <row r="125" s="2" customFormat="1" ht="16.5" customHeight="1">
      <c r="A125" s="32"/>
      <c r="B125" s="33"/>
      <c r="C125" s="210" t="s">
        <v>81</v>
      </c>
      <c r="D125" s="210" t="s">
        <v>118</v>
      </c>
      <c r="E125" s="211" t="s">
        <v>125</v>
      </c>
      <c r="F125" s="212" t="s">
        <v>126</v>
      </c>
      <c r="G125" s="213" t="s">
        <v>121</v>
      </c>
      <c r="H125" s="214">
        <v>1</v>
      </c>
      <c r="I125" s="215">
        <v>4000</v>
      </c>
      <c r="J125" s="215">
        <f>ROUND(I125*H125,2)</f>
        <v>4000</v>
      </c>
      <c r="K125" s="212" t="s">
        <v>122</v>
      </c>
      <c r="L125" s="38"/>
      <c r="M125" s="216" t="s">
        <v>1</v>
      </c>
      <c r="N125" s="217" t="s">
        <v>36</v>
      </c>
      <c r="O125" s="218">
        <v>0</v>
      </c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20" t="s">
        <v>123</v>
      </c>
      <c r="AT125" s="220" t="s">
        <v>118</v>
      </c>
      <c r="AU125" s="220" t="s">
        <v>81</v>
      </c>
      <c r="AY125" s="17" t="s">
        <v>115</v>
      </c>
      <c r="BE125" s="221">
        <f>IF(N125="základní",J125,0)</f>
        <v>4000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7" t="s">
        <v>79</v>
      </c>
      <c r="BK125" s="221">
        <f>ROUND(I125*H125,2)</f>
        <v>4000</v>
      </c>
      <c r="BL125" s="17" t="s">
        <v>123</v>
      </c>
      <c r="BM125" s="220" t="s">
        <v>127</v>
      </c>
    </row>
    <row r="126" s="2" customFormat="1" ht="16.5" customHeight="1">
      <c r="A126" s="32"/>
      <c r="B126" s="33"/>
      <c r="C126" s="210" t="s">
        <v>128</v>
      </c>
      <c r="D126" s="210" t="s">
        <v>118</v>
      </c>
      <c r="E126" s="211" t="s">
        <v>129</v>
      </c>
      <c r="F126" s="212" t="s">
        <v>130</v>
      </c>
      <c r="G126" s="213" t="s">
        <v>121</v>
      </c>
      <c r="H126" s="214">
        <v>1</v>
      </c>
      <c r="I126" s="215">
        <v>20000</v>
      </c>
      <c r="J126" s="215">
        <f>ROUND(I126*H126,2)</f>
        <v>20000</v>
      </c>
      <c r="K126" s="212" t="s">
        <v>122</v>
      </c>
      <c r="L126" s="38"/>
      <c r="M126" s="216" t="s">
        <v>1</v>
      </c>
      <c r="N126" s="217" t="s">
        <v>36</v>
      </c>
      <c r="O126" s="218">
        <v>0</v>
      </c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0" t="s">
        <v>123</v>
      </c>
      <c r="AT126" s="220" t="s">
        <v>118</v>
      </c>
      <c r="AU126" s="220" t="s">
        <v>81</v>
      </c>
      <c r="AY126" s="17" t="s">
        <v>115</v>
      </c>
      <c r="BE126" s="221">
        <f>IF(N126="základní",J126,0)</f>
        <v>20000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7" t="s">
        <v>79</v>
      </c>
      <c r="BK126" s="221">
        <f>ROUND(I126*H126,2)</f>
        <v>20000</v>
      </c>
      <c r="BL126" s="17" t="s">
        <v>123</v>
      </c>
      <c r="BM126" s="220" t="s">
        <v>131</v>
      </c>
    </row>
    <row r="127" s="12" customFormat="1" ht="22.8" customHeight="1">
      <c r="A127" s="12"/>
      <c r="B127" s="195"/>
      <c r="C127" s="196"/>
      <c r="D127" s="197" t="s">
        <v>70</v>
      </c>
      <c r="E127" s="208" t="s">
        <v>132</v>
      </c>
      <c r="F127" s="208" t="s">
        <v>133</v>
      </c>
      <c r="G127" s="196"/>
      <c r="H127" s="196"/>
      <c r="I127" s="196"/>
      <c r="J127" s="209">
        <f>BK127</f>
        <v>6000</v>
      </c>
      <c r="K127" s="196"/>
      <c r="L127" s="200"/>
      <c r="M127" s="201"/>
      <c r="N127" s="202"/>
      <c r="O127" s="202"/>
      <c r="P127" s="203">
        <f>P128</f>
        <v>0</v>
      </c>
      <c r="Q127" s="202"/>
      <c r="R127" s="203">
        <f>R128</f>
        <v>0</v>
      </c>
      <c r="S127" s="202"/>
      <c r="T127" s="204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5" t="s">
        <v>114</v>
      </c>
      <c r="AT127" s="206" t="s">
        <v>70</v>
      </c>
      <c r="AU127" s="206" t="s">
        <v>79</v>
      </c>
      <c r="AY127" s="205" t="s">
        <v>115</v>
      </c>
      <c r="BK127" s="207">
        <f>BK128</f>
        <v>6000</v>
      </c>
    </row>
    <row r="128" s="2" customFormat="1" ht="16.5" customHeight="1">
      <c r="A128" s="32"/>
      <c r="B128" s="33"/>
      <c r="C128" s="210" t="s">
        <v>134</v>
      </c>
      <c r="D128" s="210" t="s">
        <v>118</v>
      </c>
      <c r="E128" s="211" t="s">
        <v>135</v>
      </c>
      <c r="F128" s="212" t="s">
        <v>133</v>
      </c>
      <c r="G128" s="213" t="s">
        <v>121</v>
      </c>
      <c r="H128" s="214">
        <v>1</v>
      </c>
      <c r="I128" s="215">
        <v>6000</v>
      </c>
      <c r="J128" s="215">
        <f>ROUND(I128*H128,2)</f>
        <v>6000</v>
      </c>
      <c r="K128" s="212" t="s">
        <v>122</v>
      </c>
      <c r="L128" s="38"/>
      <c r="M128" s="216" t="s">
        <v>1</v>
      </c>
      <c r="N128" s="217" t="s">
        <v>36</v>
      </c>
      <c r="O128" s="218">
        <v>0</v>
      </c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0" t="s">
        <v>123</v>
      </c>
      <c r="AT128" s="220" t="s">
        <v>118</v>
      </c>
      <c r="AU128" s="220" t="s">
        <v>81</v>
      </c>
      <c r="AY128" s="17" t="s">
        <v>115</v>
      </c>
      <c r="BE128" s="221">
        <f>IF(N128="základní",J128,0)</f>
        <v>6000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7" t="s">
        <v>79</v>
      </c>
      <c r="BK128" s="221">
        <f>ROUND(I128*H128,2)</f>
        <v>6000</v>
      </c>
      <c r="BL128" s="17" t="s">
        <v>123</v>
      </c>
      <c r="BM128" s="220" t="s">
        <v>136</v>
      </c>
    </row>
    <row r="129" s="12" customFormat="1" ht="22.8" customHeight="1">
      <c r="A129" s="12"/>
      <c r="B129" s="195"/>
      <c r="C129" s="196"/>
      <c r="D129" s="197" t="s">
        <v>70</v>
      </c>
      <c r="E129" s="208" t="s">
        <v>137</v>
      </c>
      <c r="F129" s="208" t="s">
        <v>138</v>
      </c>
      <c r="G129" s="196"/>
      <c r="H129" s="196"/>
      <c r="I129" s="196"/>
      <c r="J129" s="209">
        <f>BK129</f>
        <v>12000</v>
      </c>
      <c r="K129" s="196"/>
      <c r="L129" s="200"/>
      <c r="M129" s="201"/>
      <c r="N129" s="202"/>
      <c r="O129" s="202"/>
      <c r="P129" s="203">
        <f>P130</f>
        <v>0</v>
      </c>
      <c r="Q129" s="202"/>
      <c r="R129" s="203">
        <f>R130</f>
        <v>0</v>
      </c>
      <c r="S129" s="202"/>
      <c r="T129" s="204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5" t="s">
        <v>114</v>
      </c>
      <c r="AT129" s="206" t="s">
        <v>70</v>
      </c>
      <c r="AU129" s="206" t="s">
        <v>79</v>
      </c>
      <c r="AY129" s="205" t="s">
        <v>115</v>
      </c>
      <c r="BK129" s="207">
        <f>BK130</f>
        <v>12000</v>
      </c>
    </row>
    <row r="130" s="2" customFormat="1" ht="16.5" customHeight="1">
      <c r="A130" s="32"/>
      <c r="B130" s="33"/>
      <c r="C130" s="210" t="s">
        <v>114</v>
      </c>
      <c r="D130" s="210" t="s">
        <v>118</v>
      </c>
      <c r="E130" s="211" t="s">
        <v>139</v>
      </c>
      <c r="F130" s="212" t="s">
        <v>138</v>
      </c>
      <c r="G130" s="213" t="s">
        <v>121</v>
      </c>
      <c r="H130" s="214">
        <v>1</v>
      </c>
      <c r="I130" s="215">
        <v>12000</v>
      </c>
      <c r="J130" s="215">
        <f>ROUND(I130*H130,2)</f>
        <v>12000</v>
      </c>
      <c r="K130" s="212" t="s">
        <v>122</v>
      </c>
      <c r="L130" s="38"/>
      <c r="M130" s="216" t="s">
        <v>1</v>
      </c>
      <c r="N130" s="217" t="s">
        <v>36</v>
      </c>
      <c r="O130" s="218">
        <v>0</v>
      </c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0" t="s">
        <v>123</v>
      </c>
      <c r="AT130" s="220" t="s">
        <v>118</v>
      </c>
      <c r="AU130" s="220" t="s">
        <v>81</v>
      </c>
      <c r="AY130" s="17" t="s">
        <v>115</v>
      </c>
      <c r="BE130" s="221">
        <f>IF(N130="základní",J130,0)</f>
        <v>12000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7" t="s">
        <v>79</v>
      </c>
      <c r="BK130" s="221">
        <f>ROUND(I130*H130,2)</f>
        <v>12000</v>
      </c>
      <c r="BL130" s="17" t="s">
        <v>123</v>
      </c>
      <c r="BM130" s="220" t="s">
        <v>140</v>
      </c>
    </row>
    <row r="131" s="12" customFormat="1" ht="22.8" customHeight="1">
      <c r="A131" s="12"/>
      <c r="B131" s="195"/>
      <c r="C131" s="196"/>
      <c r="D131" s="197" t="s">
        <v>70</v>
      </c>
      <c r="E131" s="208" t="s">
        <v>141</v>
      </c>
      <c r="F131" s="208" t="s">
        <v>77</v>
      </c>
      <c r="G131" s="196"/>
      <c r="H131" s="196"/>
      <c r="I131" s="196"/>
      <c r="J131" s="209">
        <f>BK131</f>
        <v>12000</v>
      </c>
      <c r="K131" s="196"/>
      <c r="L131" s="200"/>
      <c r="M131" s="201"/>
      <c r="N131" s="202"/>
      <c r="O131" s="202"/>
      <c r="P131" s="203">
        <f>SUM(P132:P133)</f>
        <v>0</v>
      </c>
      <c r="Q131" s="202"/>
      <c r="R131" s="203">
        <f>SUM(R132:R133)</f>
        <v>0</v>
      </c>
      <c r="S131" s="202"/>
      <c r="T131" s="204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5" t="s">
        <v>114</v>
      </c>
      <c r="AT131" s="206" t="s">
        <v>70</v>
      </c>
      <c r="AU131" s="206" t="s">
        <v>79</v>
      </c>
      <c r="AY131" s="205" t="s">
        <v>115</v>
      </c>
      <c r="BK131" s="207">
        <f>SUM(BK132:BK133)</f>
        <v>12000</v>
      </c>
    </row>
    <row r="132" s="2" customFormat="1" ht="33" customHeight="1">
      <c r="A132" s="32"/>
      <c r="B132" s="33"/>
      <c r="C132" s="210" t="s">
        <v>142</v>
      </c>
      <c r="D132" s="210" t="s">
        <v>118</v>
      </c>
      <c r="E132" s="211" t="s">
        <v>143</v>
      </c>
      <c r="F132" s="212" t="s">
        <v>144</v>
      </c>
      <c r="G132" s="213" t="s">
        <v>121</v>
      </c>
      <c r="H132" s="214">
        <v>1</v>
      </c>
      <c r="I132" s="215">
        <v>8000</v>
      </c>
      <c r="J132" s="215">
        <f>ROUND(I132*H132,2)</f>
        <v>8000</v>
      </c>
      <c r="K132" s="212" t="s">
        <v>1</v>
      </c>
      <c r="L132" s="38"/>
      <c r="M132" s="216" t="s">
        <v>1</v>
      </c>
      <c r="N132" s="217" t="s">
        <v>36</v>
      </c>
      <c r="O132" s="218">
        <v>0</v>
      </c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0" t="s">
        <v>123</v>
      </c>
      <c r="AT132" s="220" t="s">
        <v>118</v>
      </c>
      <c r="AU132" s="220" t="s">
        <v>81</v>
      </c>
      <c r="AY132" s="17" t="s">
        <v>115</v>
      </c>
      <c r="BE132" s="221">
        <f>IF(N132="základní",J132,0)</f>
        <v>8000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7" t="s">
        <v>79</v>
      </c>
      <c r="BK132" s="221">
        <f>ROUND(I132*H132,2)</f>
        <v>8000</v>
      </c>
      <c r="BL132" s="17" t="s">
        <v>123</v>
      </c>
      <c r="BM132" s="220" t="s">
        <v>145</v>
      </c>
    </row>
    <row r="133" s="2" customFormat="1" ht="16.5" customHeight="1">
      <c r="A133" s="32"/>
      <c r="B133" s="33"/>
      <c r="C133" s="210" t="s">
        <v>146</v>
      </c>
      <c r="D133" s="210" t="s">
        <v>118</v>
      </c>
      <c r="E133" s="211" t="s">
        <v>147</v>
      </c>
      <c r="F133" s="212" t="s">
        <v>148</v>
      </c>
      <c r="G133" s="213" t="s">
        <v>121</v>
      </c>
      <c r="H133" s="214">
        <v>1</v>
      </c>
      <c r="I133" s="215">
        <v>4000</v>
      </c>
      <c r="J133" s="215">
        <f>ROUND(I133*H133,2)</f>
        <v>4000</v>
      </c>
      <c r="K133" s="212" t="s">
        <v>1</v>
      </c>
      <c r="L133" s="38"/>
      <c r="M133" s="222" t="s">
        <v>1</v>
      </c>
      <c r="N133" s="223" t="s">
        <v>36</v>
      </c>
      <c r="O133" s="224">
        <v>0</v>
      </c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20" t="s">
        <v>123</v>
      </c>
      <c r="AT133" s="220" t="s">
        <v>118</v>
      </c>
      <c r="AU133" s="220" t="s">
        <v>81</v>
      </c>
      <c r="AY133" s="17" t="s">
        <v>115</v>
      </c>
      <c r="BE133" s="221">
        <f>IF(N133="základní",J133,0)</f>
        <v>4000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7" t="s">
        <v>79</v>
      </c>
      <c r="BK133" s="221">
        <f>ROUND(I133*H133,2)</f>
        <v>4000</v>
      </c>
      <c r="BL133" s="17" t="s">
        <v>123</v>
      </c>
      <c r="BM133" s="220" t="s">
        <v>149</v>
      </c>
    </row>
    <row r="134" s="2" customFormat="1" ht="6.96" customHeight="1">
      <c r="A134" s="32"/>
      <c r="B134" s="59"/>
      <c r="C134" s="60"/>
      <c r="D134" s="60"/>
      <c r="E134" s="60"/>
      <c r="F134" s="60"/>
      <c r="G134" s="60"/>
      <c r="H134" s="60"/>
      <c r="I134" s="60"/>
      <c r="J134" s="60"/>
      <c r="K134" s="60"/>
      <c r="L134" s="38"/>
      <c r="M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</sheetData>
  <sheetProtection sheet="1" autoFilter="0" formatColumns="0" formatRows="0" objects="1" scenarios="1" spinCount="100000" saltValue="wFkoI0bOyWyLSPtRpGZVT6qF2mvEzT45ypZCafnKjhg6vQzco4arpWwa4ym6bPPcVWrx+ZHsNCBlmnD/4mxe3Q==" hashValue="zRMB/7DAbMT2A8b/Rvi1MXG9JI9Uql1EhWDQGpW0js5jpw95m/EfGBXohLcSNHC5+9zZ73GbOJl2m6ucoCpLMw==" algorithmName="SHA-512" password="CC35"/>
  <autoFilter ref="C120:K13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  <c r="AZ2" s="226" t="s">
        <v>150</v>
      </c>
      <c r="BA2" s="226" t="s">
        <v>151</v>
      </c>
      <c r="BB2" s="226" t="s">
        <v>152</v>
      </c>
      <c r="BC2" s="226" t="s">
        <v>153</v>
      </c>
      <c r="BD2" s="226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81</v>
      </c>
      <c r="AZ3" s="226" t="s">
        <v>154</v>
      </c>
      <c r="BA3" s="226" t="s">
        <v>155</v>
      </c>
      <c r="BB3" s="226" t="s">
        <v>152</v>
      </c>
      <c r="BC3" s="226" t="s">
        <v>156</v>
      </c>
      <c r="BD3" s="226" t="s">
        <v>81</v>
      </c>
    </row>
    <row r="4" s="1" customFormat="1" ht="24.96" customHeight="1">
      <c r="B4" s="20"/>
      <c r="D4" s="131" t="s">
        <v>86</v>
      </c>
      <c r="L4" s="20"/>
      <c r="M4" s="13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3" t="s">
        <v>14</v>
      </c>
      <c r="L6" s="20"/>
    </row>
    <row r="7" s="1" customFormat="1" ht="16.5" customHeight="1">
      <c r="B7" s="20"/>
      <c r="E7" s="134" t="str">
        <f>'Rekapitulace stavby'!K6</f>
        <v>Oprava dešťové kanalizace Maršovice výust V7</v>
      </c>
      <c r="F7" s="133"/>
      <c r="G7" s="133"/>
      <c r="H7" s="133"/>
      <c r="L7" s="20"/>
    </row>
    <row r="8" s="2" customFormat="1" ht="12" customHeight="1">
      <c r="A8" s="32"/>
      <c r="B8" s="38"/>
      <c r="C8" s="32"/>
      <c r="D8" s="133" t="s">
        <v>87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5" t="s">
        <v>157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3" t="s">
        <v>16</v>
      </c>
      <c r="E11" s="32"/>
      <c r="F11" s="136" t="s">
        <v>1</v>
      </c>
      <c r="G11" s="32"/>
      <c r="H11" s="32"/>
      <c r="I11" s="133" t="s">
        <v>17</v>
      </c>
      <c r="J11" s="136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3" t="s">
        <v>18</v>
      </c>
      <c r="E12" s="32"/>
      <c r="F12" s="136" t="s">
        <v>19</v>
      </c>
      <c r="G12" s="32"/>
      <c r="H12" s="32"/>
      <c r="I12" s="133" t="s">
        <v>20</v>
      </c>
      <c r="J12" s="137" t="str">
        <f>'Rekapitulace stavby'!AN8</f>
        <v>24. 11. 2025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3" t="s">
        <v>22</v>
      </c>
      <c r="E14" s="32"/>
      <c r="F14" s="32"/>
      <c r="G14" s="32"/>
      <c r="H14" s="32"/>
      <c r="I14" s="133" t="s">
        <v>23</v>
      </c>
      <c r="J14" s="136" t="str">
        <f>IF('Rekapitulace stavby'!AN10="","",'Rekapitulace stavby'!AN10)</f>
        <v/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6" t="str">
        <f>IF('Rekapitulace stavby'!E11="","",'Rekapitulace stavby'!E11)</f>
        <v xml:space="preserve"> </v>
      </c>
      <c r="F15" s="32"/>
      <c r="G15" s="32"/>
      <c r="H15" s="32"/>
      <c r="I15" s="133" t="s">
        <v>25</v>
      </c>
      <c r="J15" s="136" t="str">
        <f>IF('Rekapitulace stavby'!AN11="","",'Rekapitulace stavby'!AN11)</f>
        <v/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3" t="s">
        <v>26</v>
      </c>
      <c r="E17" s="32"/>
      <c r="F17" s="32"/>
      <c r="G17" s="32"/>
      <c r="H17" s="32"/>
      <c r="I17" s="133" t="s">
        <v>23</v>
      </c>
      <c r="J17" s="136" t="str">
        <f>'Rekapitulace stavby'!AN13</f>
        <v/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6" t="str">
        <f>'Rekapitulace stavby'!E14</f>
        <v xml:space="preserve"> </v>
      </c>
      <c r="F18" s="136"/>
      <c r="G18" s="136"/>
      <c r="H18" s="136"/>
      <c r="I18" s="133" t="s">
        <v>25</v>
      </c>
      <c r="J18" s="136" t="str">
        <f>'Rekapitulace stavby'!AN14</f>
        <v/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3" t="s">
        <v>27</v>
      </c>
      <c r="E20" s="32"/>
      <c r="F20" s="32"/>
      <c r="G20" s="32"/>
      <c r="H20" s="32"/>
      <c r="I20" s="133" t="s">
        <v>23</v>
      </c>
      <c r="J20" s="136" t="str">
        <f>IF('Rekapitulace stavby'!AN16="","",'Rekapitulace stavby'!AN16)</f>
        <v/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6" t="str">
        <f>IF('Rekapitulace stavby'!E17="","",'Rekapitulace stavby'!E17)</f>
        <v xml:space="preserve"> </v>
      </c>
      <c r="F21" s="32"/>
      <c r="G21" s="32"/>
      <c r="H21" s="32"/>
      <c r="I21" s="133" t="s">
        <v>25</v>
      </c>
      <c r="J21" s="136" t="str">
        <f>IF('Rekapitulace stavby'!AN17="","",'Rekapitulace stavby'!AN17)</f>
        <v/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3" t="s">
        <v>29</v>
      </c>
      <c r="E23" s="32"/>
      <c r="F23" s="32"/>
      <c r="G23" s="32"/>
      <c r="H23" s="32"/>
      <c r="I23" s="133" t="s">
        <v>23</v>
      </c>
      <c r="J23" s="136" t="str">
        <f>IF('Rekapitulace stavby'!AN19="","",'Rekapitulace stavby'!AN19)</f>
        <v/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6" t="str">
        <f>IF('Rekapitulace stavby'!E20="","",'Rekapitulace stavby'!E20)</f>
        <v xml:space="preserve"> </v>
      </c>
      <c r="F24" s="32"/>
      <c r="G24" s="32"/>
      <c r="H24" s="32"/>
      <c r="I24" s="133" t="s">
        <v>25</v>
      </c>
      <c r="J24" s="136" t="str">
        <f>IF('Rekapitulace stavby'!AN20="","",'Rekapitulace stavby'!AN20)</f>
        <v/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3" t="s">
        <v>30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2"/>
      <c r="E29" s="142"/>
      <c r="F29" s="142"/>
      <c r="G29" s="142"/>
      <c r="H29" s="142"/>
      <c r="I29" s="142"/>
      <c r="J29" s="142"/>
      <c r="K29" s="142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3" t="s">
        <v>31</v>
      </c>
      <c r="E30" s="32"/>
      <c r="F30" s="32"/>
      <c r="G30" s="32"/>
      <c r="H30" s="32"/>
      <c r="I30" s="32"/>
      <c r="J30" s="144">
        <f>ROUND(J123, 2)</f>
        <v>404285.98999999999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2"/>
      <c r="E31" s="142"/>
      <c r="F31" s="142"/>
      <c r="G31" s="142"/>
      <c r="H31" s="142"/>
      <c r="I31" s="142"/>
      <c r="J31" s="142"/>
      <c r="K31" s="142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5" t="s">
        <v>33</v>
      </c>
      <c r="G32" s="32"/>
      <c r="H32" s="32"/>
      <c r="I32" s="145" t="s">
        <v>32</v>
      </c>
      <c r="J32" s="145" t="s">
        <v>34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6" t="s">
        <v>35</v>
      </c>
      <c r="E33" s="133" t="s">
        <v>36</v>
      </c>
      <c r="F33" s="147">
        <f>ROUND((SUM(BE123:BE244)),  2)</f>
        <v>404285.98999999999</v>
      </c>
      <c r="G33" s="32"/>
      <c r="H33" s="32"/>
      <c r="I33" s="148">
        <v>0.20999999999999999</v>
      </c>
      <c r="J33" s="147">
        <f>ROUND(((SUM(BE123:BE244))*I33),  2)</f>
        <v>84900.059999999998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3" t="s">
        <v>37</v>
      </c>
      <c r="F34" s="147">
        <f>ROUND((SUM(BF123:BF244)),  2)</f>
        <v>0</v>
      </c>
      <c r="G34" s="32"/>
      <c r="H34" s="32"/>
      <c r="I34" s="148">
        <v>0.12</v>
      </c>
      <c r="J34" s="147">
        <f>ROUND(((SUM(BF123:BF244))*I34),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3" t="s">
        <v>38</v>
      </c>
      <c r="F35" s="147">
        <f>ROUND((SUM(BG123:BG244)),  2)</f>
        <v>0</v>
      </c>
      <c r="G35" s="32"/>
      <c r="H35" s="32"/>
      <c r="I35" s="148">
        <v>0.20999999999999999</v>
      </c>
      <c r="J35" s="147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3" t="s">
        <v>39</v>
      </c>
      <c r="F36" s="147">
        <f>ROUND((SUM(BH123:BH244)),  2)</f>
        <v>0</v>
      </c>
      <c r="G36" s="32"/>
      <c r="H36" s="32"/>
      <c r="I36" s="148">
        <v>0.12</v>
      </c>
      <c r="J36" s="147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3" t="s">
        <v>40</v>
      </c>
      <c r="F37" s="147">
        <f>ROUND((SUM(BI123:BI244)),  2)</f>
        <v>0</v>
      </c>
      <c r="G37" s="32"/>
      <c r="H37" s="32"/>
      <c r="I37" s="148">
        <v>0</v>
      </c>
      <c r="J37" s="147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49"/>
      <c r="D39" s="150" t="s">
        <v>41</v>
      </c>
      <c r="E39" s="151"/>
      <c r="F39" s="151"/>
      <c r="G39" s="152" t="s">
        <v>42</v>
      </c>
      <c r="H39" s="153" t="s">
        <v>43</v>
      </c>
      <c r="I39" s="151"/>
      <c r="J39" s="154">
        <f>SUM(J30:J37)</f>
        <v>489186.04999999999</v>
      </c>
      <c r="K39" s="155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56" t="s">
        <v>44</v>
      </c>
      <c r="E50" s="157"/>
      <c r="F50" s="157"/>
      <c r="G50" s="156" t="s">
        <v>45</v>
      </c>
      <c r="H50" s="157"/>
      <c r="I50" s="157"/>
      <c r="J50" s="157"/>
      <c r="K50" s="157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58" t="s">
        <v>46</v>
      </c>
      <c r="E61" s="159"/>
      <c r="F61" s="160" t="s">
        <v>47</v>
      </c>
      <c r="G61" s="158" t="s">
        <v>46</v>
      </c>
      <c r="H61" s="159"/>
      <c r="I61" s="159"/>
      <c r="J61" s="161" t="s">
        <v>47</v>
      </c>
      <c r="K61" s="159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56" t="s">
        <v>48</v>
      </c>
      <c r="E65" s="162"/>
      <c r="F65" s="162"/>
      <c r="G65" s="156" t="s">
        <v>49</v>
      </c>
      <c r="H65" s="162"/>
      <c r="I65" s="162"/>
      <c r="J65" s="162"/>
      <c r="K65" s="162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58" t="s">
        <v>46</v>
      </c>
      <c r="E76" s="159"/>
      <c r="F76" s="160" t="s">
        <v>47</v>
      </c>
      <c r="G76" s="158" t="s">
        <v>46</v>
      </c>
      <c r="H76" s="159"/>
      <c r="I76" s="159"/>
      <c r="J76" s="161" t="s">
        <v>47</v>
      </c>
      <c r="K76" s="159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89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7" t="str">
        <f>E7</f>
        <v>Oprava dešťové kanalizace Maršovice výust V7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87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SO-01 - Oprava dešťové kanalizace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>Maršovice</v>
      </c>
      <c r="G89" s="34"/>
      <c r="H89" s="34"/>
      <c r="I89" s="29" t="s">
        <v>20</v>
      </c>
      <c r="J89" s="72" t="str">
        <f>IF(J12="","",J12)</f>
        <v>24. 11. 2025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 xml:space="preserve"> </v>
      </c>
      <c r="G91" s="34"/>
      <c r="H91" s="34"/>
      <c r="I91" s="29" t="s">
        <v>27</v>
      </c>
      <c r="J91" s="30" t="str">
        <f>E21</f>
        <v xml:space="preserve"> 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26</v>
      </c>
      <c r="D92" s="34"/>
      <c r="E92" s="34"/>
      <c r="F92" s="26" t="str">
        <f>IF(E18="","",E18)</f>
        <v xml:space="preserve"> </v>
      </c>
      <c r="G92" s="34"/>
      <c r="H92" s="34"/>
      <c r="I92" s="29" t="s">
        <v>29</v>
      </c>
      <c r="J92" s="30" t="str">
        <f>E24</f>
        <v xml:space="preserve"> 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8" t="s">
        <v>90</v>
      </c>
      <c r="D94" s="169"/>
      <c r="E94" s="169"/>
      <c r="F94" s="169"/>
      <c r="G94" s="169"/>
      <c r="H94" s="169"/>
      <c r="I94" s="169"/>
      <c r="J94" s="170" t="s">
        <v>91</v>
      </c>
      <c r="K94" s="169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1" t="s">
        <v>92</v>
      </c>
      <c r="D96" s="34"/>
      <c r="E96" s="34"/>
      <c r="F96" s="34"/>
      <c r="G96" s="34"/>
      <c r="H96" s="34"/>
      <c r="I96" s="34"/>
      <c r="J96" s="103">
        <f>J123</f>
        <v>404285.98999999999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="9" customFormat="1" ht="24.96" customHeight="1">
      <c r="A97" s="9"/>
      <c r="B97" s="172"/>
      <c r="C97" s="173"/>
      <c r="D97" s="174" t="s">
        <v>158</v>
      </c>
      <c r="E97" s="175"/>
      <c r="F97" s="175"/>
      <c r="G97" s="175"/>
      <c r="H97" s="175"/>
      <c r="I97" s="175"/>
      <c r="J97" s="176">
        <f>J124</f>
        <v>404285.98999999999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159</v>
      </c>
      <c r="E98" s="181"/>
      <c r="F98" s="181"/>
      <c r="G98" s="181"/>
      <c r="H98" s="181"/>
      <c r="I98" s="181"/>
      <c r="J98" s="182">
        <f>J125</f>
        <v>107624.28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160</v>
      </c>
      <c r="E99" s="181"/>
      <c r="F99" s="181"/>
      <c r="G99" s="181"/>
      <c r="H99" s="181"/>
      <c r="I99" s="181"/>
      <c r="J99" s="182">
        <f>J209</f>
        <v>2709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161</v>
      </c>
      <c r="E100" s="181"/>
      <c r="F100" s="181"/>
      <c r="G100" s="181"/>
      <c r="H100" s="181"/>
      <c r="I100" s="181"/>
      <c r="J100" s="182">
        <f>J212</f>
        <v>169266.60000000001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162</v>
      </c>
      <c r="E101" s="181"/>
      <c r="F101" s="181"/>
      <c r="G101" s="181"/>
      <c r="H101" s="181"/>
      <c r="I101" s="181"/>
      <c r="J101" s="182">
        <f>J231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163</v>
      </c>
      <c r="E102" s="181"/>
      <c r="F102" s="181"/>
      <c r="G102" s="181"/>
      <c r="H102" s="181"/>
      <c r="I102" s="181"/>
      <c r="J102" s="182">
        <f>J232</f>
        <v>63929.470000000001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164</v>
      </c>
      <c r="E103" s="181"/>
      <c r="F103" s="181"/>
      <c r="G103" s="181"/>
      <c r="H103" s="181"/>
      <c r="I103" s="181"/>
      <c r="J103" s="182">
        <f>J243</f>
        <v>60756.639999999999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6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6.96" customHeight="1">
      <c r="A105" s="32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6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="2" customFormat="1" ht="6.96" customHeight="1">
      <c r="A109" s="32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24.96" customHeight="1">
      <c r="A110" s="32"/>
      <c r="B110" s="33"/>
      <c r="C110" s="23" t="s">
        <v>99</v>
      </c>
      <c r="D110" s="34"/>
      <c r="E110" s="34"/>
      <c r="F110" s="34"/>
      <c r="G110" s="34"/>
      <c r="H110" s="34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2" customHeight="1">
      <c r="A112" s="32"/>
      <c r="B112" s="33"/>
      <c r="C112" s="29" t="s">
        <v>14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6.5" customHeight="1">
      <c r="A113" s="32"/>
      <c r="B113" s="33"/>
      <c r="C113" s="34"/>
      <c r="D113" s="34"/>
      <c r="E113" s="167" t="str">
        <f>E7</f>
        <v>Oprava dešťové kanalizace Maršovice výust V7</v>
      </c>
      <c r="F113" s="29"/>
      <c r="G113" s="29"/>
      <c r="H113" s="29"/>
      <c r="I113" s="34"/>
      <c r="J113" s="34"/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2" customHeight="1">
      <c r="A114" s="32"/>
      <c r="B114" s="33"/>
      <c r="C114" s="29" t="s">
        <v>87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6.5" customHeight="1">
      <c r="A115" s="32"/>
      <c r="B115" s="33"/>
      <c r="C115" s="34"/>
      <c r="D115" s="34"/>
      <c r="E115" s="69" t="str">
        <f>E9</f>
        <v>SO-01 - Oprava dešťové kanalizace</v>
      </c>
      <c r="F115" s="34"/>
      <c r="G115" s="34"/>
      <c r="H115" s="34"/>
      <c r="I115" s="34"/>
      <c r="J115" s="34"/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6.96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2" customHeight="1">
      <c r="A117" s="32"/>
      <c r="B117" s="33"/>
      <c r="C117" s="29" t="s">
        <v>18</v>
      </c>
      <c r="D117" s="34"/>
      <c r="E117" s="34"/>
      <c r="F117" s="26" t="str">
        <f>F12</f>
        <v>Maršovice</v>
      </c>
      <c r="G117" s="34"/>
      <c r="H117" s="34"/>
      <c r="I117" s="29" t="s">
        <v>20</v>
      </c>
      <c r="J117" s="72" t="str">
        <f>IF(J12="","",J12)</f>
        <v>24. 11. 2025</v>
      </c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6.96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5.15" customHeight="1">
      <c r="A119" s="32"/>
      <c r="B119" s="33"/>
      <c r="C119" s="29" t="s">
        <v>22</v>
      </c>
      <c r="D119" s="34"/>
      <c r="E119" s="34"/>
      <c r="F119" s="26" t="str">
        <f>E15</f>
        <v xml:space="preserve"> </v>
      </c>
      <c r="G119" s="34"/>
      <c r="H119" s="34"/>
      <c r="I119" s="29" t="s">
        <v>27</v>
      </c>
      <c r="J119" s="30" t="str">
        <f>E21</f>
        <v xml:space="preserve"> </v>
      </c>
      <c r="K119" s="34"/>
      <c r="L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5.15" customHeight="1">
      <c r="A120" s="32"/>
      <c r="B120" s="33"/>
      <c r="C120" s="29" t="s">
        <v>26</v>
      </c>
      <c r="D120" s="34"/>
      <c r="E120" s="34"/>
      <c r="F120" s="26" t="str">
        <f>IF(E18="","",E18)</f>
        <v xml:space="preserve"> </v>
      </c>
      <c r="G120" s="34"/>
      <c r="H120" s="34"/>
      <c r="I120" s="29" t="s">
        <v>29</v>
      </c>
      <c r="J120" s="30" t="str">
        <f>E24</f>
        <v xml:space="preserve"> </v>
      </c>
      <c r="K120" s="34"/>
      <c r="L120" s="56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0.32" customHeight="1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11" customFormat="1" ht="29.28" customHeight="1">
      <c r="A122" s="184"/>
      <c r="B122" s="185"/>
      <c r="C122" s="186" t="s">
        <v>100</v>
      </c>
      <c r="D122" s="187" t="s">
        <v>56</v>
      </c>
      <c r="E122" s="187" t="s">
        <v>52</v>
      </c>
      <c r="F122" s="187" t="s">
        <v>53</v>
      </c>
      <c r="G122" s="187" t="s">
        <v>101</v>
      </c>
      <c r="H122" s="187" t="s">
        <v>102</v>
      </c>
      <c r="I122" s="187" t="s">
        <v>103</v>
      </c>
      <c r="J122" s="187" t="s">
        <v>91</v>
      </c>
      <c r="K122" s="188" t="s">
        <v>104</v>
      </c>
      <c r="L122" s="189"/>
      <c r="M122" s="93" t="s">
        <v>1</v>
      </c>
      <c r="N122" s="94" t="s">
        <v>35</v>
      </c>
      <c r="O122" s="94" t="s">
        <v>105</v>
      </c>
      <c r="P122" s="94" t="s">
        <v>106</v>
      </c>
      <c r="Q122" s="94" t="s">
        <v>107</v>
      </c>
      <c r="R122" s="94" t="s">
        <v>108</v>
      </c>
      <c r="S122" s="94" t="s">
        <v>109</v>
      </c>
      <c r="T122" s="95" t="s">
        <v>110</v>
      </c>
      <c r="U122" s="184"/>
      <c r="V122" s="184"/>
      <c r="W122" s="184"/>
      <c r="X122" s="184"/>
      <c r="Y122" s="184"/>
      <c r="Z122" s="184"/>
      <c r="AA122" s="184"/>
      <c r="AB122" s="184"/>
      <c r="AC122" s="184"/>
      <c r="AD122" s="184"/>
      <c r="AE122" s="184"/>
    </row>
    <row r="123" s="2" customFormat="1" ht="22.8" customHeight="1">
      <c r="A123" s="32"/>
      <c r="B123" s="33"/>
      <c r="C123" s="100" t="s">
        <v>111</v>
      </c>
      <c r="D123" s="34"/>
      <c r="E123" s="34"/>
      <c r="F123" s="34"/>
      <c r="G123" s="34"/>
      <c r="H123" s="34"/>
      <c r="I123" s="34"/>
      <c r="J123" s="190">
        <f>BK123</f>
        <v>404285.98999999999</v>
      </c>
      <c r="K123" s="34"/>
      <c r="L123" s="38"/>
      <c r="M123" s="96"/>
      <c r="N123" s="191"/>
      <c r="O123" s="97"/>
      <c r="P123" s="192">
        <f>P124</f>
        <v>187.323095</v>
      </c>
      <c r="Q123" s="97"/>
      <c r="R123" s="192">
        <f>R124</f>
        <v>51.055651599999997</v>
      </c>
      <c r="S123" s="97"/>
      <c r="T123" s="193">
        <f>T124</f>
        <v>5.5527999999999995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70</v>
      </c>
      <c r="AU123" s="17" t="s">
        <v>93</v>
      </c>
      <c r="BK123" s="194">
        <f>BK124</f>
        <v>404285.98999999999</v>
      </c>
    </row>
    <row r="124" s="12" customFormat="1" ht="25.92" customHeight="1">
      <c r="A124" s="12"/>
      <c r="B124" s="195"/>
      <c r="C124" s="196"/>
      <c r="D124" s="197" t="s">
        <v>70</v>
      </c>
      <c r="E124" s="198" t="s">
        <v>165</v>
      </c>
      <c r="F124" s="198" t="s">
        <v>166</v>
      </c>
      <c r="G124" s="196"/>
      <c r="H124" s="196"/>
      <c r="I124" s="196"/>
      <c r="J124" s="199">
        <f>BK124</f>
        <v>404285.98999999999</v>
      </c>
      <c r="K124" s="196"/>
      <c r="L124" s="200"/>
      <c r="M124" s="201"/>
      <c r="N124" s="202"/>
      <c r="O124" s="202"/>
      <c r="P124" s="203">
        <f>P125+P209+P212+P231+P232+P243</f>
        <v>187.323095</v>
      </c>
      <c r="Q124" s="202"/>
      <c r="R124" s="203">
        <f>R125+R209+R212+R231+R232+R243</f>
        <v>51.055651599999997</v>
      </c>
      <c r="S124" s="202"/>
      <c r="T124" s="204">
        <f>T125+T209+T212+T231+T232+T243</f>
        <v>5.5527999999999995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5" t="s">
        <v>79</v>
      </c>
      <c r="AT124" s="206" t="s">
        <v>70</v>
      </c>
      <c r="AU124" s="206" t="s">
        <v>71</v>
      </c>
      <c r="AY124" s="205" t="s">
        <v>115</v>
      </c>
      <c r="BK124" s="207">
        <f>BK125+BK209+BK212+BK231+BK232+BK243</f>
        <v>404285.98999999999</v>
      </c>
    </row>
    <row r="125" s="12" customFormat="1" ht="22.8" customHeight="1">
      <c r="A125" s="12"/>
      <c r="B125" s="195"/>
      <c r="C125" s="196"/>
      <c r="D125" s="197" t="s">
        <v>70</v>
      </c>
      <c r="E125" s="208" t="s">
        <v>79</v>
      </c>
      <c r="F125" s="208" t="s">
        <v>167</v>
      </c>
      <c r="G125" s="196"/>
      <c r="H125" s="196"/>
      <c r="I125" s="196"/>
      <c r="J125" s="209">
        <f>BK125</f>
        <v>107624.28</v>
      </c>
      <c r="K125" s="196"/>
      <c r="L125" s="200"/>
      <c r="M125" s="201"/>
      <c r="N125" s="202"/>
      <c r="O125" s="202"/>
      <c r="P125" s="203">
        <f>SUM(P126:P208)</f>
        <v>83.532653999999994</v>
      </c>
      <c r="Q125" s="202"/>
      <c r="R125" s="203">
        <f>SUM(R126:R208)</f>
        <v>47.784041599999995</v>
      </c>
      <c r="S125" s="202"/>
      <c r="T125" s="204">
        <f>SUM(T126:T208)</f>
        <v>5.5527999999999995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5" t="s">
        <v>79</v>
      </c>
      <c r="AT125" s="206" t="s">
        <v>70</v>
      </c>
      <c r="AU125" s="206" t="s">
        <v>79</v>
      </c>
      <c r="AY125" s="205" t="s">
        <v>115</v>
      </c>
      <c r="BK125" s="207">
        <f>SUM(BK126:BK208)</f>
        <v>107624.28</v>
      </c>
    </row>
    <row r="126" s="2" customFormat="1" ht="24.15" customHeight="1">
      <c r="A126" s="32"/>
      <c r="B126" s="33"/>
      <c r="C126" s="210" t="s">
        <v>79</v>
      </c>
      <c r="D126" s="210" t="s">
        <v>118</v>
      </c>
      <c r="E126" s="211" t="s">
        <v>168</v>
      </c>
      <c r="F126" s="212" t="s">
        <v>169</v>
      </c>
      <c r="G126" s="213" t="s">
        <v>170</v>
      </c>
      <c r="H126" s="214">
        <v>25.239999999999998</v>
      </c>
      <c r="I126" s="215">
        <v>91.799999999999997</v>
      </c>
      <c r="J126" s="215">
        <f>ROUND(I126*H126,2)</f>
        <v>2317.0300000000002</v>
      </c>
      <c r="K126" s="212" t="s">
        <v>122</v>
      </c>
      <c r="L126" s="38"/>
      <c r="M126" s="216" t="s">
        <v>1</v>
      </c>
      <c r="N126" s="217" t="s">
        <v>36</v>
      </c>
      <c r="O126" s="218">
        <v>0.13</v>
      </c>
      <c r="P126" s="218">
        <f>O126*H126</f>
        <v>3.2812000000000001</v>
      </c>
      <c r="Q126" s="218">
        <v>0</v>
      </c>
      <c r="R126" s="218">
        <f>Q126*H126</f>
        <v>0</v>
      </c>
      <c r="S126" s="218">
        <v>0.22</v>
      </c>
      <c r="T126" s="219">
        <f>S126*H126</f>
        <v>5.5527999999999995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0" t="s">
        <v>134</v>
      </c>
      <c r="AT126" s="220" t="s">
        <v>118</v>
      </c>
      <c r="AU126" s="220" t="s">
        <v>81</v>
      </c>
      <c r="AY126" s="17" t="s">
        <v>115</v>
      </c>
      <c r="BE126" s="221">
        <f>IF(N126="základní",J126,0)</f>
        <v>2317.0300000000002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7" t="s">
        <v>79</v>
      </c>
      <c r="BK126" s="221">
        <f>ROUND(I126*H126,2)</f>
        <v>2317.0300000000002</v>
      </c>
      <c r="BL126" s="17" t="s">
        <v>134</v>
      </c>
      <c r="BM126" s="220" t="s">
        <v>171</v>
      </c>
    </row>
    <row r="127" s="13" customFormat="1">
      <c r="A127" s="13"/>
      <c r="B127" s="227"/>
      <c r="C127" s="228"/>
      <c r="D127" s="229" t="s">
        <v>172</v>
      </c>
      <c r="E127" s="230" t="s">
        <v>1</v>
      </c>
      <c r="F127" s="231" t="s">
        <v>173</v>
      </c>
      <c r="G127" s="228"/>
      <c r="H127" s="230" t="s">
        <v>1</v>
      </c>
      <c r="I127" s="228"/>
      <c r="J127" s="228"/>
      <c r="K127" s="228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172</v>
      </c>
      <c r="AU127" s="236" t="s">
        <v>81</v>
      </c>
      <c r="AV127" s="13" t="s">
        <v>79</v>
      </c>
      <c r="AW127" s="13" t="s">
        <v>28</v>
      </c>
      <c r="AX127" s="13" t="s">
        <v>71</v>
      </c>
      <c r="AY127" s="236" t="s">
        <v>115</v>
      </c>
    </row>
    <row r="128" s="14" customFormat="1">
      <c r="A128" s="14"/>
      <c r="B128" s="237"/>
      <c r="C128" s="238"/>
      <c r="D128" s="229" t="s">
        <v>172</v>
      </c>
      <c r="E128" s="239" t="s">
        <v>1</v>
      </c>
      <c r="F128" s="240" t="s">
        <v>174</v>
      </c>
      <c r="G128" s="238"/>
      <c r="H128" s="241">
        <v>3.2400000000000002</v>
      </c>
      <c r="I128" s="238"/>
      <c r="J128" s="238"/>
      <c r="K128" s="238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172</v>
      </c>
      <c r="AU128" s="246" t="s">
        <v>81</v>
      </c>
      <c r="AV128" s="14" t="s">
        <v>81</v>
      </c>
      <c r="AW128" s="14" t="s">
        <v>28</v>
      </c>
      <c r="AX128" s="14" t="s">
        <v>71</v>
      </c>
      <c r="AY128" s="246" t="s">
        <v>115</v>
      </c>
    </row>
    <row r="129" s="13" customFormat="1">
      <c r="A129" s="13"/>
      <c r="B129" s="227"/>
      <c r="C129" s="228"/>
      <c r="D129" s="229" t="s">
        <v>172</v>
      </c>
      <c r="E129" s="230" t="s">
        <v>1</v>
      </c>
      <c r="F129" s="231" t="s">
        <v>175</v>
      </c>
      <c r="G129" s="228"/>
      <c r="H129" s="230" t="s">
        <v>1</v>
      </c>
      <c r="I129" s="228"/>
      <c r="J129" s="228"/>
      <c r="K129" s="228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172</v>
      </c>
      <c r="AU129" s="236" t="s">
        <v>81</v>
      </c>
      <c r="AV129" s="13" t="s">
        <v>79</v>
      </c>
      <c r="AW129" s="13" t="s">
        <v>28</v>
      </c>
      <c r="AX129" s="13" t="s">
        <v>71</v>
      </c>
      <c r="AY129" s="236" t="s">
        <v>115</v>
      </c>
    </row>
    <row r="130" s="14" customFormat="1">
      <c r="A130" s="14"/>
      <c r="B130" s="237"/>
      <c r="C130" s="238"/>
      <c r="D130" s="229" t="s">
        <v>172</v>
      </c>
      <c r="E130" s="239" t="s">
        <v>1</v>
      </c>
      <c r="F130" s="240" t="s">
        <v>176</v>
      </c>
      <c r="G130" s="238"/>
      <c r="H130" s="241">
        <v>22</v>
      </c>
      <c r="I130" s="238"/>
      <c r="J130" s="238"/>
      <c r="K130" s="238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172</v>
      </c>
      <c r="AU130" s="246" t="s">
        <v>81</v>
      </c>
      <c r="AV130" s="14" t="s">
        <v>81</v>
      </c>
      <c r="AW130" s="14" t="s">
        <v>28</v>
      </c>
      <c r="AX130" s="14" t="s">
        <v>71</v>
      </c>
      <c r="AY130" s="246" t="s">
        <v>115</v>
      </c>
    </row>
    <row r="131" s="15" customFormat="1">
      <c r="A131" s="15"/>
      <c r="B131" s="247"/>
      <c r="C131" s="248"/>
      <c r="D131" s="229" t="s">
        <v>172</v>
      </c>
      <c r="E131" s="249" t="s">
        <v>1</v>
      </c>
      <c r="F131" s="250" t="s">
        <v>177</v>
      </c>
      <c r="G131" s="248"/>
      <c r="H131" s="251">
        <v>25.239999999999998</v>
      </c>
      <c r="I131" s="248"/>
      <c r="J131" s="248"/>
      <c r="K131" s="248"/>
      <c r="L131" s="252"/>
      <c r="M131" s="253"/>
      <c r="N131" s="254"/>
      <c r="O131" s="254"/>
      <c r="P131" s="254"/>
      <c r="Q131" s="254"/>
      <c r="R131" s="254"/>
      <c r="S131" s="254"/>
      <c r="T131" s="25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6" t="s">
        <v>172</v>
      </c>
      <c r="AU131" s="256" t="s">
        <v>81</v>
      </c>
      <c r="AV131" s="15" t="s">
        <v>134</v>
      </c>
      <c r="AW131" s="15" t="s">
        <v>28</v>
      </c>
      <c r="AX131" s="15" t="s">
        <v>79</v>
      </c>
      <c r="AY131" s="256" t="s">
        <v>115</v>
      </c>
    </row>
    <row r="132" s="2" customFormat="1" ht="24.15" customHeight="1">
      <c r="A132" s="32"/>
      <c r="B132" s="33"/>
      <c r="C132" s="210" t="s">
        <v>81</v>
      </c>
      <c r="D132" s="210" t="s">
        <v>118</v>
      </c>
      <c r="E132" s="211" t="s">
        <v>178</v>
      </c>
      <c r="F132" s="212" t="s">
        <v>179</v>
      </c>
      <c r="G132" s="213" t="s">
        <v>152</v>
      </c>
      <c r="H132" s="214">
        <v>1.5229999999999999</v>
      </c>
      <c r="I132" s="215">
        <v>1030</v>
      </c>
      <c r="J132" s="215">
        <f>ROUND(I132*H132,2)</f>
        <v>1568.6900000000001</v>
      </c>
      <c r="K132" s="212" t="s">
        <v>122</v>
      </c>
      <c r="L132" s="38"/>
      <c r="M132" s="216" t="s">
        <v>1</v>
      </c>
      <c r="N132" s="217" t="s">
        <v>36</v>
      </c>
      <c r="O132" s="218">
        <v>1.583</v>
      </c>
      <c r="P132" s="218">
        <f>O132*H132</f>
        <v>2.4109089999999997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0" t="s">
        <v>134</v>
      </c>
      <c r="AT132" s="220" t="s">
        <v>118</v>
      </c>
      <c r="AU132" s="220" t="s">
        <v>81</v>
      </c>
      <c r="AY132" s="17" t="s">
        <v>115</v>
      </c>
      <c r="BE132" s="221">
        <f>IF(N132="základní",J132,0)</f>
        <v>1568.6900000000001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7" t="s">
        <v>79</v>
      </c>
      <c r="BK132" s="221">
        <f>ROUND(I132*H132,2)</f>
        <v>1568.6900000000001</v>
      </c>
      <c r="BL132" s="17" t="s">
        <v>134</v>
      </c>
      <c r="BM132" s="220" t="s">
        <v>180</v>
      </c>
    </row>
    <row r="133" s="13" customFormat="1">
      <c r="A133" s="13"/>
      <c r="B133" s="227"/>
      <c r="C133" s="228"/>
      <c r="D133" s="229" t="s">
        <v>172</v>
      </c>
      <c r="E133" s="230" t="s">
        <v>1</v>
      </c>
      <c r="F133" s="231" t="s">
        <v>181</v>
      </c>
      <c r="G133" s="228"/>
      <c r="H133" s="230" t="s">
        <v>1</v>
      </c>
      <c r="I133" s="228"/>
      <c r="J133" s="228"/>
      <c r="K133" s="228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172</v>
      </c>
      <c r="AU133" s="236" t="s">
        <v>81</v>
      </c>
      <c r="AV133" s="13" t="s">
        <v>79</v>
      </c>
      <c r="AW133" s="13" t="s">
        <v>28</v>
      </c>
      <c r="AX133" s="13" t="s">
        <v>71</v>
      </c>
      <c r="AY133" s="236" t="s">
        <v>115</v>
      </c>
    </row>
    <row r="134" s="14" customFormat="1">
      <c r="A134" s="14"/>
      <c r="B134" s="237"/>
      <c r="C134" s="238"/>
      <c r="D134" s="229" t="s">
        <v>172</v>
      </c>
      <c r="E134" s="239" t="s">
        <v>1</v>
      </c>
      <c r="F134" s="240" t="s">
        <v>182</v>
      </c>
      <c r="G134" s="238"/>
      <c r="H134" s="241">
        <v>3.0459999999999998</v>
      </c>
      <c r="I134" s="238"/>
      <c r="J134" s="238"/>
      <c r="K134" s="238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172</v>
      </c>
      <c r="AU134" s="246" t="s">
        <v>81</v>
      </c>
      <c r="AV134" s="14" t="s">
        <v>81</v>
      </c>
      <c r="AW134" s="14" t="s">
        <v>28</v>
      </c>
      <c r="AX134" s="14" t="s">
        <v>71</v>
      </c>
      <c r="AY134" s="246" t="s">
        <v>115</v>
      </c>
    </row>
    <row r="135" s="15" customFormat="1">
      <c r="A135" s="15"/>
      <c r="B135" s="247"/>
      <c r="C135" s="248"/>
      <c r="D135" s="229" t="s">
        <v>172</v>
      </c>
      <c r="E135" s="249" t="s">
        <v>150</v>
      </c>
      <c r="F135" s="250" t="s">
        <v>177</v>
      </c>
      <c r="G135" s="248"/>
      <c r="H135" s="251">
        <v>3.0459999999999998</v>
      </c>
      <c r="I135" s="248"/>
      <c r="J135" s="248"/>
      <c r="K135" s="248"/>
      <c r="L135" s="252"/>
      <c r="M135" s="253"/>
      <c r="N135" s="254"/>
      <c r="O135" s="254"/>
      <c r="P135" s="254"/>
      <c r="Q135" s="254"/>
      <c r="R135" s="254"/>
      <c r="S135" s="254"/>
      <c r="T135" s="25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6" t="s">
        <v>172</v>
      </c>
      <c r="AU135" s="256" t="s">
        <v>81</v>
      </c>
      <c r="AV135" s="15" t="s">
        <v>134</v>
      </c>
      <c r="AW135" s="15" t="s">
        <v>28</v>
      </c>
      <c r="AX135" s="15" t="s">
        <v>71</v>
      </c>
      <c r="AY135" s="256" t="s">
        <v>115</v>
      </c>
    </row>
    <row r="136" s="13" customFormat="1">
      <c r="A136" s="13"/>
      <c r="B136" s="227"/>
      <c r="C136" s="228"/>
      <c r="D136" s="229" t="s">
        <v>172</v>
      </c>
      <c r="E136" s="230" t="s">
        <v>1</v>
      </c>
      <c r="F136" s="231" t="s">
        <v>183</v>
      </c>
      <c r="G136" s="228"/>
      <c r="H136" s="230" t="s">
        <v>1</v>
      </c>
      <c r="I136" s="228"/>
      <c r="J136" s="228"/>
      <c r="K136" s="228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172</v>
      </c>
      <c r="AU136" s="236" t="s">
        <v>81</v>
      </c>
      <c r="AV136" s="13" t="s">
        <v>79</v>
      </c>
      <c r="AW136" s="13" t="s">
        <v>28</v>
      </c>
      <c r="AX136" s="13" t="s">
        <v>71</v>
      </c>
      <c r="AY136" s="236" t="s">
        <v>115</v>
      </c>
    </row>
    <row r="137" s="14" customFormat="1">
      <c r="A137" s="14"/>
      <c r="B137" s="237"/>
      <c r="C137" s="238"/>
      <c r="D137" s="229" t="s">
        <v>172</v>
      </c>
      <c r="E137" s="239" t="s">
        <v>1</v>
      </c>
      <c r="F137" s="240" t="s">
        <v>184</v>
      </c>
      <c r="G137" s="238"/>
      <c r="H137" s="241">
        <v>1.5229999999999999</v>
      </c>
      <c r="I137" s="238"/>
      <c r="J137" s="238"/>
      <c r="K137" s="238"/>
      <c r="L137" s="242"/>
      <c r="M137" s="243"/>
      <c r="N137" s="244"/>
      <c r="O137" s="244"/>
      <c r="P137" s="244"/>
      <c r="Q137" s="244"/>
      <c r="R137" s="244"/>
      <c r="S137" s="244"/>
      <c r="T137" s="24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6" t="s">
        <v>172</v>
      </c>
      <c r="AU137" s="246" t="s">
        <v>81</v>
      </c>
      <c r="AV137" s="14" t="s">
        <v>81</v>
      </c>
      <c r="AW137" s="14" t="s">
        <v>28</v>
      </c>
      <c r="AX137" s="14" t="s">
        <v>79</v>
      </c>
      <c r="AY137" s="246" t="s">
        <v>115</v>
      </c>
    </row>
    <row r="138" s="2" customFormat="1" ht="33" customHeight="1">
      <c r="A138" s="32"/>
      <c r="B138" s="33"/>
      <c r="C138" s="210" t="s">
        <v>128</v>
      </c>
      <c r="D138" s="210" t="s">
        <v>118</v>
      </c>
      <c r="E138" s="211" t="s">
        <v>185</v>
      </c>
      <c r="F138" s="212" t="s">
        <v>186</v>
      </c>
      <c r="G138" s="213" t="s">
        <v>152</v>
      </c>
      <c r="H138" s="214">
        <v>1.371</v>
      </c>
      <c r="I138" s="215">
        <v>1360</v>
      </c>
      <c r="J138" s="215">
        <f>ROUND(I138*H138,2)</f>
        <v>1864.56</v>
      </c>
      <c r="K138" s="212" t="s">
        <v>122</v>
      </c>
      <c r="L138" s="38"/>
      <c r="M138" s="216" t="s">
        <v>1</v>
      </c>
      <c r="N138" s="217" t="s">
        <v>36</v>
      </c>
      <c r="O138" s="218">
        <v>2.1000000000000001</v>
      </c>
      <c r="P138" s="218">
        <f>O138*H138</f>
        <v>2.8791000000000002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0" t="s">
        <v>134</v>
      </c>
      <c r="AT138" s="220" t="s">
        <v>118</v>
      </c>
      <c r="AU138" s="220" t="s">
        <v>81</v>
      </c>
      <c r="AY138" s="17" t="s">
        <v>115</v>
      </c>
      <c r="BE138" s="221">
        <f>IF(N138="základní",J138,0)</f>
        <v>1864.56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7" t="s">
        <v>79</v>
      </c>
      <c r="BK138" s="221">
        <f>ROUND(I138*H138,2)</f>
        <v>1864.56</v>
      </c>
      <c r="BL138" s="17" t="s">
        <v>134</v>
      </c>
      <c r="BM138" s="220" t="s">
        <v>187</v>
      </c>
    </row>
    <row r="139" s="13" customFormat="1">
      <c r="A139" s="13"/>
      <c r="B139" s="227"/>
      <c r="C139" s="228"/>
      <c r="D139" s="229" t="s">
        <v>172</v>
      </c>
      <c r="E139" s="230" t="s">
        <v>1</v>
      </c>
      <c r="F139" s="231" t="s">
        <v>183</v>
      </c>
      <c r="G139" s="228"/>
      <c r="H139" s="230" t="s">
        <v>1</v>
      </c>
      <c r="I139" s="228"/>
      <c r="J139" s="228"/>
      <c r="K139" s="228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172</v>
      </c>
      <c r="AU139" s="236" t="s">
        <v>81</v>
      </c>
      <c r="AV139" s="13" t="s">
        <v>79</v>
      </c>
      <c r="AW139" s="13" t="s">
        <v>28</v>
      </c>
      <c r="AX139" s="13" t="s">
        <v>71</v>
      </c>
      <c r="AY139" s="236" t="s">
        <v>115</v>
      </c>
    </row>
    <row r="140" s="14" customFormat="1">
      <c r="A140" s="14"/>
      <c r="B140" s="237"/>
      <c r="C140" s="238"/>
      <c r="D140" s="229" t="s">
        <v>172</v>
      </c>
      <c r="E140" s="239" t="s">
        <v>1</v>
      </c>
      <c r="F140" s="240" t="s">
        <v>188</v>
      </c>
      <c r="G140" s="238"/>
      <c r="H140" s="241">
        <v>1.371</v>
      </c>
      <c r="I140" s="238"/>
      <c r="J140" s="238"/>
      <c r="K140" s="238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172</v>
      </c>
      <c r="AU140" s="246" t="s">
        <v>81</v>
      </c>
      <c r="AV140" s="14" t="s">
        <v>81</v>
      </c>
      <c r="AW140" s="14" t="s">
        <v>28</v>
      </c>
      <c r="AX140" s="14" t="s">
        <v>79</v>
      </c>
      <c r="AY140" s="246" t="s">
        <v>115</v>
      </c>
    </row>
    <row r="141" s="2" customFormat="1" ht="33" customHeight="1">
      <c r="A141" s="32"/>
      <c r="B141" s="33"/>
      <c r="C141" s="210" t="s">
        <v>134</v>
      </c>
      <c r="D141" s="210" t="s">
        <v>118</v>
      </c>
      <c r="E141" s="211" t="s">
        <v>189</v>
      </c>
      <c r="F141" s="212" t="s">
        <v>190</v>
      </c>
      <c r="G141" s="213" t="s">
        <v>152</v>
      </c>
      <c r="H141" s="214">
        <v>0.152</v>
      </c>
      <c r="I141" s="215">
        <v>2230</v>
      </c>
      <c r="J141" s="215">
        <f>ROUND(I141*H141,2)</f>
        <v>338.95999999999998</v>
      </c>
      <c r="K141" s="212" t="s">
        <v>122</v>
      </c>
      <c r="L141" s="38"/>
      <c r="M141" s="216" t="s">
        <v>1</v>
      </c>
      <c r="N141" s="217" t="s">
        <v>36</v>
      </c>
      <c r="O141" s="218">
        <v>2.629</v>
      </c>
      <c r="P141" s="218">
        <f>O141*H141</f>
        <v>0.39960799999999996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20" t="s">
        <v>134</v>
      </c>
      <c r="AT141" s="220" t="s">
        <v>118</v>
      </c>
      <c r="AU141" s="220" t="s">
        <v>81</v>
      </c>
      <c r="AY141" s="17" t="s">
        <v>115</v>
      </c>
      <c r="BE141" s="221">
        <f>IF(N141="základní",J141,0)</f>
        <v>338.95999999999998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17" t="s">
        <v>79</v>
      </c>
      <c r="BK141" s="221">
        <f>ROUND(I141*H141,2)</f>
        <v>338.95999999999998</v>
      </c>
      <c r="BL141" s="17" t="s">
        <v>134</v>
      </c>
      <c r="BM141" s="220" t="s">
        <v>191</v>
      </c>
    </row>
    <row r="142" s="13" customFormat="1">
      <c r="A142" s="13"/>
      <c r="B142" s="227"/>
      <c r="C142" s="228"/>
      <c r="D142" s="229" t="s">
        <v>172</v>
      </c>
      <c r="E142" s="230" t="s">
        <v>1</v>
      </c>
      <c r="F142" s="231" t="s">
        <v>183</v>
      </c>
      <c r="G142" s="228"/>
      <c r="H142" s="230" t="s">
        <v>1</v>
      </c>
      <c r="I142" s="228"/>
      <c r="J142" s="228"/>
      <c r="K142" s="228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172</v>
      </c>
      <c r="AU142" s="236" t="s">
        <v>81</v>
      </c>
      <c r="AV142" s="13" t="s">
        <v>79</v>
      </c>
      <c r="AW142" s="13" t="s">
        <v>28</v>
      </c>
      <c r="AX142" s="13" t="s">
        <v>71</v>
      </c>
      <c r="AY142" s="236" t="s">
        <v>115</v>
      </c>
    </row>
    <row r="143" s="14" customFormat="1">
      <c r="A143" s="14"/>
      <c r="B143" s="237"/>
      <c r="C143" s="238"/>
      <c r="D143" s="229" t="s">
        <v>172</v>
      </c>
      <c r="E143" s="239" t="s">
        <v>1</v>
      </c>
      <c r="F143" s="240" t="s">
        <v>192</v>
      </c>
      <c r="G143" s="238"/>
      <c r="H143" s="241">
        <v>0.152</v>
      </c>
      <c r="I143" s="238"/>
      <c r="J143" s="238"/>
      <c r="K143" s="238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172</v>
      </c>
      <c r="AU143" s="246" t="s">
        <v>81</v>
      </c>
      <c r="AV143" s="14" t="s">
        <v>81</v>
      </c>
      <c r="AW143" s="14" t="s">
        <v>28</v>
      </c>
      <c r="AX143" s="14" t="s">
        <v>79</v>
      </c>
      <c r="AY143" s="246" t="s">
        <v>115</v>
      </c>
    </row>
    <row r="144" s="2" customFormat="1" ht="33" customHeight="1">
      <c r="A144" s="32"/>
      <c r="B144" s="33"/>
      <c r="C144" s="210" t="s">
        <v>114</v>
      </c>
      <c r="D144" s="210" t="s">
        <v>118</v>
      </c>
      <c r="E144" s="211" t="s">
        <v>193</v>
      </c>
      <c r="F144" s="212" t="s">
        <v>194</v>
      </c>
      <c r="G144" s="213" t="s">
        <v>152</v>
      </c>
      <c r="H144" s="214">
        <v>13.42</v>
      </c>
      <c r="I144" s="215">
        <v>928</v>
      </c>
      <c r="J144" s="215">
        <f>ROUND(I144*H144,2)</f>
        <v>12453.76</v>
      </c>
      <c r="K144" s="212" t="s">
        <v>122</v>
      </c>
      <c r="L144" s="38"/>
      <c r="M144" s="216" t="s">
        <v>1</v>
      </c>
      <c r="N144" s="217" t="s">
        <v>36</v>
      </c>
      <c r="O144" s="218">
        <v>1.1850000000000001</v>
      </c>
      <c r="P144" s="218">
        <f>O144*H144</f>
        <v>15.902700000000001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20" t="s">
        <v>134</v>
      </c>
      <c r="AT144" s="220" t="s">
        <v>118</v>
      </c>
      <c r="AU144" s="220" t="s">
        <v>81</v>
      </c>
      <c r="AY144" s="17" t="s">
        <v>115</v>
      </c>
      <c r="BE144" s="221">
        <f>IF(N144="základní",J144,0)</f>
        <v>12453.76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17" t="s">
        <v>79</v>
      </c>
      <c r="BK144" s="221">
        <f>ROUND(I144*H144,2)</f>
        <v>12453.76</v>
      </c>
      <c r="BL144" s="17" t="s">
        <v>134</v>
      </c>
      <c r="BM144" s="220" t="s">
        <v>195</v>
      </c>
    </row>
    <row r="145" s="13" customFormat="1">
      <c r="A145" s="13"/>
      <c r="B145" s="227"/>
      <c r="C145" s="228"/>
      <c r="D145" s="229" t="s">
        <v>172</v>
      </c>
      <c r="E145" s="230" t="s">
        <v>1</v>
      </c>
      <c r="F145" s="231" t="s">
        <v>196</v>
      </c>
      <c r="G145" s="228"/>
      <c r="H145" s="230" t="s">
        <v>1</v>
      </c>
      <c r="I145" s="228"/>
      <c r="J145" s="228"/>
      <c r="K145" s="228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172</v>
      </c>
      <c r="AU145" s="236" t="s">
        <v>81</v>
      </c>
      <c r="AV145" s="13" t="s">
        <v>79</v>
      </c>
      <c r="AW145" s="13" t="s">
        <v>28</v>
      </c>
      <c r="AX145" s="13" t="s">
        <v>71</v>
      </c>
      <c r="AY145" s="236" t="s">
        <v>115</v>
      </c>
    </row>
    <row r="146" s="14" customFormat="1">
      <c r="A146" s="14"/>
      <c r="B146" s="237"/>
      <c r="C146" s="238"/>
      <c r="D146" s="229" t="s">
        <v>172</v>
      </c>
      <c r="E146" s="239" t="s">
        <v>1</v>
      </c>
      <c r="F146" s="240" t="s">
        <v>197</v>
      </c>
      <c r="G146" s="238"/>
      <c r="H146" s="241">
        <v>26.84</v>
      </c>
      <c r="I146" s="238"/>
      <c r="J146" s="238"/>
      <c r="K146" s="238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172</v>
      </c>
      <c r="AU146" s="246" t="s">
        <v>81</v>
      </c>
      <c r="AV146" s="14" t="s">
        <v>81</v>
      </c>
      <c r="AW146" s="14" t="s">
        <v>28</v>
      </c>
      <c r="AX146" s="14" t="s">
        <v>71</v>
      </c>
      <c r="AY146" s="246" t="s">
        <v>115</v>
      </c>
    </row>
    <row r="147" s="15" customFormat="1">
      <c r="A147" s="15"/>
      <c r="B147" s="247"/>
      <c r="C147" s="248"/>
      <c r="D147" s="229" t="s">
        <v>172</v>
      </c>
      <c r="E147" s="249" t="s">
        <v>154</v>
      </c>
      <c r="F147" s="250" t="s">
        <v>177</v>
      </c>
      <c r="G147" s="248"/>
      <c r="H147" s="251">
        <v>26.84</v>
      </c>
      <c r="I147" s="248"/>
      <c r="J147" s="248"/>
      <c r="K147" s="248"/>
      <c r="L147" s="252"/>
      <c r="M147" s="253"/>
      <c r="N147" s="254"/>
      <c r="O147" s="254"/>
      <c r="P147" s="254"/>
      <c r="Q147" s="254"/>
      <c r="R147" s="254"/>
      <c r="S147" s="254"/>
      <c r="T147" s="25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6" t="s">
        <v>172</v>
      </c>
      <c r="AU147" s="256" t="s">
        <v>81</v>
      </c>
      <c r="AV147" s="15" t="s">
        <v>134</v>
      </c>
      <c r="AW147" s="15" t="s">
        <v>28</v>
      </c>
      <c r="AX147" s="15" t="s">
        <v>71</v>
      </c>
      <c r="AY147" s="256" t="s">
        <v>115</v>
      </c>
    </row>
    <row r="148" s="13" customFormat="1">
      <c r="A148" s="13"/>
      <c r="B148" s="227"/>
      <c r="C148" s="228"/>
      <c r="D148" s="229" t="s">
        <v>172</v>
      </c>
      <c r="E148" s="230" t="s">
        <v>1</v>
      </c>
      <c r="F148" s="231" t="s">
        <v>183</v>
      </c>
      <c r="G148" s="228"/>
      <c r="H148" s="230" t="s">
        <v>1</v>
      </c>
      <c r="I148" s="228"/>
      <c r="J148" s="228"/>
      <c r="K148" s="228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172</v>
      </c>
      <c r="AU148" s="236" t="s">
        <v>81</v>
      </c>
      <c r="AV148" s="13" t="s">
        <v>79</v>
      </c>
      <c r="AW148" s="13" t="s">
        <v>28</v>
      </c>
      <c r="AX148" s="13" t="s">
        <v>71</v>
      </c>
      <c r="AY148" s="236" t="s">
        <v>115</v>
      </c>
    </row>
    <row r="149" s="14" customFormat="1">
      <c r="A149" s="14"/>
      <c r="B149" s="237"/>
      <c r="C149" s="238"/>
      <c r="D149" s="229" t="s">
        <v>172</v>
      </c>
      <c r="E149" s="239" t="s">
        <v>1</v>
      </c>
      <c r="F149" s="240" t="s">
        <v>198</v>
      </c>
      <c r="G149" s="238"/>
      <c r="H149" s="241">
        <v>13.42</v>
      </c>
      <c r="I149" s="238"/>
      <c r="J149" s="238"/>
      <c r="K149" s="238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172</v>
      </c>
      <c r="AU149" s="246" t="s">
        <v>81</v>
      </c>
      <c r="AV149" s="14" t="s">
        <v>81</v>
      </c>
      <c r="AW149" s="14" t="s">
        <v>28</v>
      </c>
      <c r="AX149" s="14" t="s">
        <v>79</v>
      </c>
      <c r="AY149" s="246" t="s">
        <v>115</v>
      </c>
    </row>
    <row r="150" s="2" customFormat="1" ht="33" customHeight="1">
      <c r="A150" s="32"/>
      <c r="B150" s="33"/>
      <c r="C150" s="210" t="s">
        <v>142</v>
      </c>
      <c r="D150" s="210" t="s">
        <v>118</v>
      </c>
      <c r="E150" s="211" t="s">
        <v>199</v>
      </c>
      <c r="F150" s="212" t="s">
        <v>200</v>
      </c>
      <c r="G150" s="213" t="s">
        <v>152</v>
      </c>
      <c r="H150" s="214">
        <v>12.077999999999999</v>
      </c>
      <c r="I150" s="215">
        <v>1250</v>
      </c>
      <c r="J150" s="215">
        <f>ROUND(I150*H150,2)</f>
        <v>15097.5</v>
      </c>
      <c r="K150" s="212" t="s">
        <v>122</v>
      </c>
      <c r="L150" s="38"/>
      <c r="M150" s="216" t="s">
        <v>1</v>
      </c>
      <c r="N150" s="217" t="s">
        <v>36</v>
      </c>
      <c r="O150" s="218">
        <v>1.593</v>
      </c>
      <c r="P150" s="218">
        <f>O150*H150</f>
        <v>19.240254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20" t="s">
        <v>134</v>
      </c>
      <c r="AT150" s="220" t="s">
        <v>118</v>
      </c>
      <c r="AU150" s="220" t="s">
        <v>81</v>
      </c>
      <c r="AY150" s="17" t="s">
        <v>115</v>
      </c>
      <c r="BE150" s="221">
        <f>IF(N150="základní",J150,0)</f>
        <v>15097.5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17" t="s">
        <v>79</v>
      </c>
      <c r="BK150" s="221">
        <f>ROUND(I150*H150,2)</f>
        <v>15097.5</v>
      </c>
      <c r="BL150" s="17" t="s">
        <v>134</v>
      </c>
      <c r="BM150" s="220" t="s">
        <v>201</v>
      </c>
    </row>
    <row r="151" s="13" customFormat="1">
      <c r="A151" s="13"/>
      <c r="B151" s="227"/>
      <c r="C151" s="228"/>
      <c r="D151" s="229" t="s">
        <v>172</v>
      </c>
      <c r="E151" s="230" t="s">
        <v>1</v>
      </c>
      <c r="F151" s="231" t="s">
        <v>183</v>
      </c>
      <c r="G151" s="228"/>
      <c r="H151" s="230" t="s">
        <v>1</v>
      </c>
      <c r="I151" s="228"/>
      <c r="J151" s="228"/>
      <c r="K151" s="228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172</v>
      </c>
      <c r="AU151" s="236" t="s">
        <v>81</v>
      </c>
      <c r="AV151" s="13" t="s">
        <v>79</v>
      </c>
      <c r="AW151" s="13" t="s">
        <v>28</v>
      </c>
      <c r="AX151" s="13" t="s">
        <v>71</v>
      </c>
      <c r="AY151" s="236" t="s">
        <v>115</v>
      </c>
    </row>
    <row r="152" s="14" customFormat="1">
      <c r="A152" s="14"/>
      <c r="B152" s="237"/>
      <c r="C152" s="238"/>
      <c r="D152" s="229" t="s">
        <v>172</v>
      </c>
      <c r="E152" s="239" t="s">
        <v>1</v>
      </c>
      <c r="F152" s="240" t="s">
        <v>202</v>
      </c>
      <c r="G152" s="238"/>
      <c r="H152" s="241">
        <v>12.077999999999999</v>
      </c>
      <c r="I152" s="238"/>
      <c r="J152" s="238"/>
      <c r="K152" s="238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172</v>
      </c>
      <c r="AU152" s="246" t="s">
        <v>81</v>
      </c>
      <c r="AV152" s="14" t="s">
        <v>81</v>
      </c>
      <c r="AW152" s="14" t="s">
        <v>28</v>
      </c>
      <c r="AX152" s="14" t="s">
        <v>79</v>
      </c>
      <c r="AY152" s="246" t="s">
        <v>115</v>
      </c>
    </row>
    <row r="153" s="2" customFormat="1" ht="33" customHeight="1">
      <c r="A153" s="32"/>
      <c r="B153" s="33"/>
      <c r="C153" s="210" t="s">
        <v>146</v>
      </c>
      <c r="D153" s="210" t="s">
        <v>118</v>
      </c>
      <c r="E153" s="211" t="s">
        <v>203</v>
      </c>
      <c r="F153" s="212" t="s">
        <v>204</v>
      </c>
      <c r="G153" s="213" t="s">
        <v>152</v>
      </c>
      <c r="H153" s="214">
        <v>1.3420000000000001</v>
      </c>
      <c r="I153" s="215">
        <v>2320</v>
      </c>
      <c r="J153" s="215">
        <f>ROUND(I153*H153,2)</f>
        <v>3113.4400000000001</v>
      </c>
      <c r="K153" s="212" t="s">
        <v>122</v>
      </c>
      <c r="L153" s="38"/>
      <c r="M153" s="216" t="s">
        <v>1</v>
      </c>
      <c r="N153" s="217" t="s">
        <v>36</v>
      </c>
      <c r="O153" s="218">
        <v>2.7360000000000002</v>
      </c>
      <c r="P153" s="218">
        <f>O153*H153</f>
        <v>3.6717120000000003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20" t="s">
        <v>134</v>
      </c>
      <c r="AT153" s="220" t="s">
        <v>118</v>
      </c>
      <c r="AU153" s="220" t="s">
        <v>81</v>
      </c>
      <c r="AY153" s="17" t="s">
        <v>115</v>
      </c>
      <c r="BE153" s="221">
        <f>IF(N153="základní",J153,0)</f>
        <v>3113.4400000000001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17" t="s">
        <v>79</v>
      </c>
      <c r="BK153" s="221">
        <f>ROUND(I153*H153,2)</f>
        <v>3113.4400000000001</v>
      </c>
      <c r="BL153" s="17" t="s">
        <v>134</v>
      </c>
      <c r="BM153" s="220" t="s">
        <v>205</v>
      </c>
    </row>
    <row r="154" s="13" customFormat="1">
      <c r="A154" s="13"/>
      <c r="B154" s="227"/>
      <c r="C154" s="228"/>
      <c r="D154" s="229" t="s">
        <v>172</v>
      </c>
      <c r="E154" s="230" t="s">
        <v>1</v>
      </c>
      <c r="F154" s="231" t="s">
        <v>183</v>
      </c>
      <c r="G154" s="228"/>
      <c r="H154" s="230" t="s">
        <v>1</v>
      </c>
      <c r="I154" s="228"/>
      <c r="J154" s="228"/>
      <c r="K154" s="228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172</v>
      </c>
      <c r="AU154" s="236" t="s">
        <v>81</v>
      </c>
      <c r="AV154" s="13" t="s">
        <v>79</v>
      </c>
      <c r="AW154" s="13" t="s">
        <v>28</v>
      </c>
      <c r="AX154" s="13" t="s">
        <v>71</v>
      </c>
      <c r="AY154" s="236" t="s">
        <v>115</v>
      </c>
    </row>
    <row r="155" s="14" customFormat="1">
      <c r="A155" s="14"/>
      <c r="B155" s="237"/>
      <c r="C155" s="238"/>
      <c r="D155" s="229" t="s">
        <v>172</v>
      </c>
      <c r="E155" s="239" t="s">
        <v>1</v>
      </c>
      <c r="F155" s="240" t="s">
        <v>206</v>
      </c>
      <c r="G155" s="238"/>
      <c r="H155" s="241">
        <v>1.3420000000000001</v>
      </c>
      <c r="I155" s="238"/>
      <c r="J155" s="238"/>
      <c r="K155" s="238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172</v>
      </c>
      <c r="AU155" s="246" t="s">
        <v>81</v>
      </c>
      <c r="AV155" s="14" t="s">
        <v>81</v>
      </c>
      <c r="AW155" s="14" t="s">
        <v>28</v>
      </c>
      <c r="AX155" s="14" t="s">
        <v>79</v>
      </c>
      <c r="AY155" s="246" t="s">
        <v>115</v>
      </c>
    </row>
    <row r="156" s="2" customFormat="1" ht="21.75" customHeight="1">
      <c r="A156" s="32"/>
      <c r="B156" s="33"/>
      <c r="C156" s="210" t="s">
        <v>207</v>
      </c>
      <c r="D156" s="210" t="s">
        <v>118</v>
      </c>
      <c r="E156" s="211" t="s">
        <v>208</v>
      </c>
      <c r="F156" s="212" t="s">
        <v>209</v>
      </c>
      <c r="G156" s="213" t="s">
        <v>170</v>
      </c>
      <c r="H156" s="214">
        <v>51.240000000000002</v>
      </c>
      <c r="I156" s="215">
        <v>151</v>
      </c>
      <c r="J156" s="215">
        <f>ROUND(I156*H156,2)</f>
        <v>7737.2399999999998</v>
      </c>
      <c r="K156" s="212" t="s">
        <v>122</v>
      </c>
      <c r="L156" s="38"/>
      <c r="M156" s="216" t="s">
        <v>1</v>
      </c>
      <c r="N156" s="217" t="s">
        <v>36</v>
      </c>
      <c r="O156" s="218">
        <v>0.23599999999999999</v>
      </c>
      <c r="P156" s="218">
        <f>O156*H156</f>
        <v>12.092639999999999</v>
      </c>
      <c r="Q156" s="218">
        <v>0.00084000000000000003</v>
      </c>
      <c r="R156" s="218">
        <f>Q156*H156</f>
        <v>0.043041600000000006</v>
      </c>
      <c r="S156" s="218">
        <v>0</v>
      </c>
      <c r="T156" s="21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20" t="s">
        <v>134</v>
      </c>
      <c r="AT156" s="220" t="s">
        <v>118</v>
      </c>
      <c r="AU156" s="220" t="s">
        <v>81</v>
      </c>
      <c r="AY156" s="17" t="s">
        <v>115</v>
      </c>
      <c r="BE156" s="221">
        <f>IF(N156="základní",J156,0)</f>
        <v>7737.2399999999998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17" t="s">
        <v>79</v>
      </c>
      <c r="BK156" s="221">
        <f>ROUND(I156*H156,2)</f>
        <v>7737.2399999999998</v>
      </c>
      <c r="BL156" s="17" t="s">
        <v>134</v>
      </c>
      <c r="BM156" s="220" t="s">
        <v>210</v>
      </c>
    </row>
    <row r="157" s="13" customFormat="1">
      <c r="A157" s="13"/>
      <c r="B157" s="227"/>
      <c r="C157" s="228"/>
      <c r="D157" s="229" t="s">
        <v>172</v>
      </c>
      <c r="E157" s="230" t="s">
        <v>1</v>
      </c>
      <c r="F157" s="231" t="s">
        <v>211</v>
      </c>
      <c r="G157" s="228"/>
      <c r="H157" s="230" t="s">
        <v>1</v>
      </c>
      <c r="I157" s="228"/>
      <c r="J157" s="228"/>
      <c r="K157" s="228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172</v>
      </c>
      <c r="AU157" s="236" t="s">
        <v>81</v>
      </c>
      <c r="AV157" s="13" t="s">
        <v>79</v>
      </c>
      <c r="AW157" s="13" t="s">
        <v>28</v>
      </c>
      <c r="AX157" s="13" t="s">
        <v>71</v>
      </c>
      <c r="AY157" s="236" t="s">
        <v>115</v>
      </c>
    </row>
    <row r="158" s="14" customFormat="1">
      <c r="A158" s="14"/>
      <c r="B158" s="237"/>
      <c r="C158" s="238"/>
      <c r="D158" s="229" t="s">
        <v>172</v>
      </c>
      <c r="E158" s="239" t="s">
        <v>1</v>
      </c>
      <c r="F158" s="240" t="s">
        <v>212</v>
      </c>
      <c r="G158" s="238"/>
      <c r="H158" s="241">
        <v>51.240000000000002</v>
      </c>
      <c r="I158" s="238"/>
      <c r="J158" s="238"/>
      <c r="K158" s="238"/>
      <c r="L158" s="242"/>
      <c r="M158" s="243"/>
      <c r="N158" s="244"/>
      <c r="O158" s="244"/>
      <c r="P158" s="244"/>
      <c r="Q158" s="244"/>
      <c r="R158" s="244"/>
      <c r="S158" s="244"/>
      <c r="T158" s="24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6" t="s">
        <v>172</v>
      </c>
      <c r="AU158" s="246" t="s">
        <v>81</v>
      </c>
      <c r="AV158" s="14" t="s">
        <v>81</v>
      </c>
      <c r="AW158" s="14" t="s">
        <v>28</v>
      </c>
      <c r="AX158" s="14" t="s">
        <v>71</v>
      </c>
      <c r="AY158" s="246" t="s">
        <v>115</v>
      </c>
    </row>
    <row r="159" s="15" customFormat="1">
      <c r="A159" s="15"/>
      <c r="B159" s="247"/>
      <c r="C159" s="248"/>
      <c r="D159" s="229" t="s">
        <v>172</v>
      </c>
      <c r="E159" s="249" t="s">
        <v>1</v>
      </c>
      <c r="F159" s="250" t="s">
        <v>177</v>
      </c>
      <c r="G159" s="248"/>
      <c r="H159" s="251">
        <v>51.240000000000002</v>
      </c>
      <c r="I159" s="248"/>
      <c r="J159" s="248"/>
      <c r="K159" s="248"/>
      <c r="L159" s="252"/>
      <c r="M159" s="253"/>
      <c r="N159" s="254"/>
      <c r="O159" s="254"/>
      <c r="P159" s="254"/>
      <c r="Q159" s="254"/>
      <c r="R159" s="254"/>
      <c r="S159" s="254"/>
      <c r="T159" s="25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6" t="s">
        <v>172</v>
      </c>
      <c r="AU159" s="256" t="s">
        <v>81</v>
      </c>
      <c r="AV159" s="15" t="s">
        <v>134</v>
      </c>
      <c r="AW159" s="15" t="s">
        <v>28</v>
      </c>
      <c r="AX159" s="15" t="s">
        <v>79</v>
      </c>
      <c r="AY159" s="256" t="s">
        <v>115</v>
      </c>
    </row>
    <row r="160" s="2" customFormat="1" ht="24.15" customHeight="1">
      <c r="A160" s="32"/>
      <c r="B160" s="33"/>
      <c r="C160" s="210" t="s">
        <v>213</v>
      </c>
      <c r="D160" s="210" t="s">
        <v>118</v>
      </c>
      <c r="E160" s="211" t="s">
        <v>214</v>
      </c>
      <c r="F160" s="212" t="s">
        <v>215</v>
      </c>
      <c r="G160" s="213" t="s">
        <v>170</v>
      </c>
      <c r="H160" s="214">
        <v>51.240000000000002</v>
      </c>
      <c r="I160" s="215">
        <v>93.599999999999994</v>
      </c>
      <c r="J160" s="215">
        <f>ROUND(I160*H160,2)</f>
        <v>4796.0600000000004</v>
      </c>
      <c r="K160" s="212" t="s">
        <v>122</v>
      </c>
      <c r="L160" s="38"/>
      <c r="M160" s="216" t="s">
        <v>1</v>
      </c>
      <c r="N160" s="217" t="s">
        <v>36</v>
      </c>
      <c r="O160" s="218">
        <v>0.216</v>
      </c>
      <c r="P160" s="218">
        <f>O160*H160</f>
        <v>11.06784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20" t="s">
        <v>134</v>
      </c>
      <c r="AT160" s="220" t="s">
        <v>118</v>
      </c>
      <c r="AU160" s="220" t="s">
        <v>81</v>
      </c>
      <c r="AY160" s="17" t="s">
        <v>115</v>
      </c>
      <c r="BE160" s="221">
        <f>IF(N160="základní",J160,0)</f>
        <v>4796.0600000000004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17" t="s">
        <v>79</v>
      </c>
      <c r="BK160" s="221">
        <f>ROUND(I160*H160,2)</f>
        <v>4796.0600000000004</v>
      </c>
      <c r="BL160" s="17" t="s">
        <v>134</v>
      </c>
      <c r="BM160" s="220" t="s">
        <v>216</v>
      </c>
    </row>
    <row r="161" s="13" customFormat="1">
      <c r="A161" s="13"/>
      <c r="B161" s="227"/>
      <c r="C161" s="228"/>
      <c r="D161" s="229" t="s">
        <v>172</v>
      </c>
      <c r="E161" s="230" t="s">
        <v>1</v>
      </c>
      <c r="F161" s="231" t="s">
        <v>211</v>
      </c>
      <c r="G161" s="228"/>
      <c r="H161" s="230" t="s">
        <v>1</v>
      </c>
      <c r="I161" s="228"/>
      <c r="J161" s="228"/>
      <c r="K161" s="228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172</v>
      </c>
      <c r="AU161" s="236" t="s">
        <v>81</v>
      </c>
      <c r="AV161" s="13" t="s">
        <v>79</v>
      </c>
      <c r="AW161" s="13" t="s">
        <v>28</v>
      </c>
      <c r="AX161" s="13" t="s">
        <v>71</v>
      </c>
      <c r="AY161" s="236" t="s">
        <v>115</v>
      </c>
    </row>
    <row r="162" s="14" customFormat="1">
      <c r="A162" s="14"/>
      <c r="B162" s="237"/>
      <c r="C162" s="238"/>
      <c r="D162" s="229" t="s">
        <v>172</v>
      </c>
      <c r="E162" s="239" t="s">
        <v>1</v>
      </c>
      <c r="F162" s="240" t="s">
        <v>212</v>
      </c>
      <c r="G162" s="238"/>
      <c r="H162" s="241">
        <v>51.240000000000002</v>
      </c>
      <c r="I162" s="238"/>
      <c r="J162" s="238"/>
      <c r="K162" s="238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172</v>
      </c>
      <c r="AU162" s="246" t="s">
        <v>81</v>
      </c>
      <c r="AV162" s="14" t="s">
        <v>81</v>
      </c>
      <c r="AW162" s="14" t="s">
        <v>28</v>
      </c>
      <c r="AX162" s="14" t="s">
        <v>71</v>
      </c>
      <c r="AY162" s="246" t="s">
        <v>115</v>
      </c>
    </row>
    <row r="163" s="15" customFormat="1">
      <c r="A163" s="15"/>
      <c r="B163" s="247"/>
      <c r="C163" s="248"/>
      <c r="D163" s="229" t="s">
        <v>172</v>
      </c>
      <c r="E163" s="249" t="s">
        <v>1</v>
      </c>
      <c r="F163" s="250" t="s">
        <v>177</v>
      </c>
      <c r="G163" s="248"/>
      <c r="H163" s="251">
        <v>51.240000000000002</v>
      </c>
      <c r="I163" s="248"/>
      <c r="J163" s="248"/>
      <c r="K163" s="248"/>
      <c r="L163" s="252"/>
      <c r="M163" s="253"/>
      <c r="N163" s="254"/>
      <c r="O163" s="254"/>
      <c r="P163" s="254"/>
      <c r="Q163" s="254"/>
      <c r="R163" s="254"/>
      <c r="S163" s="254"/>
      <c r="T163" s="25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6" t="s">
        <v>172</v>
      </c>
      <c r="AU163" s="256" t="s">
        <v>81</v>
      </c>
      <c r="AV163" s="15" t="s">
        <v>134</v>
      </c>
      <c r="AW163" s="15" t="s">
        <v>28</v>
      </c>
      <c r="AX163" s="15" t="s">
        <v>79</v>
      </c>
      <c r="AY163" s="256" t="s">
        <v>115</v>
      </c>
    </row>
    <row r="164" s="2" customFormat="1" ht="37.8" customHeight="1">
      <c r="A164" s="32"/>
      <c r="B164" s="33"/>
      <c r="C164" s="210" t="s">
        <v>217</v>
      </c>
      <c r="D164" s="210" t="s">
        <v>118</v>
      </c>
      <c r="E164" s="211" t="s">
        <v>218</v>
      </c>
      <c r="F164" s="212" t="s">
        <v>219</v>
      </c>
      <c r="G164" s="213" t="s">
        <v>152</v>
      </c>
      <c r="H164" s="214">
        <v>28.158999999999999</v>
      </c>
      <c r="I164" s="215">
        <v>190</v>
      </c>
      <c r="J164" s="215">
        <f>ROUND(I164*H164,2)</f>
        <v>5350.21</v>
      </c>
      <c r="K164" s="212" t="s">
        <v>122</v>
      </c>
      <c r="L164" s="38"/>
      <c r="M164" s="216" t="s">
        <v>1</v>
      </c>
      <c r="N164" s="217" t="s">
        <v>36</v>
      </c>
      <c r="O164" s="218">
        <v>0.063</v>
      </c>
      <c r="P164" s="218">
        <f>O164*H164</f>
        <v>1.774017</v>
      </c>
      <c r="Q164" s="218">
        <v>0</v>
      </c>
      <c r="R164" s="218">
        <f>Q164*H164</f>
        <v>0</v>
      </c>
      <c r="S164" s="218">
        <v>0</v>
      </c>
      <c r="T164" s="21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20" t="s">
        <v>134</v>
      </c>
      <c r="AT164" s="220" t="s">
        <v>118</v>
      </c>
      <c r="AU164" s="220" t="s">
        <v>81</v>
      </c>
      <c r="AY164" s="17" t="s">
        <v>115</v>
      </c>
      <c r="BE164" s="221">
        <f>IF(N164="základní",J164,0)</f>
        <v>5350.21</v>
      </c>
      <c r="BF164" s="221">
        <f>IF(N164="snížená",J164,0)</f>
        <v>0</v>
      </c>
      <c r="BG164" s="221">
        <f>IF(N164="zákl. přenesená",J164,0)</f>
        <v>0</v>
      </c>
      <c r="BH164" s="221">
        <f>IF(N164="sníž. přenesená",J164,0)</f>
        <v>0</v>
      </c>
      <c r="BI164" s="221">
        <f>IF(N164="nulová",J164,0)</f>
        <v>0</v>
      </c>
      <c r="BJ164" s="17" t="s">
        <v>79</v>
      </c>
      <c r="BK164" s="221">
        <f>ROUND(I164*H164,2)</f>
        <v>5350.21</v>
      </c>
      <c r="BL164" s="17" t="s">
        <v>134</v>
      </c>
      <c r="BM164" s="220" t="s">
        <v>220</v>
      </c>
    </row>
    <row r="165" s="14" customFormat="1">
      <c r="A165" s="14"/>
      <c r="B165" s="237"/>
      <c r="C165" s="238"/>
      <c r="D165" s="229" t="s">
        <v>172</v>
      </c>
      <c r="E165" s="239" t="s">
        <v>1</v>
      </c>
      <c r="F165" s="240" t="s">
        <v>221</v>
      </c>
      <c r="G165" s="238"/>
      <c r="H165" s="241">
        <v>14.943</v>
      </c>
      <c r="I165" s="238"/>
      <c r="J165" s="238"/>
      <c r="K165" s="238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172</v>
      </c>
      <c r="AU165" s="246" t="s">
        <v>81</v>
      </c>
      <c r="AV165" s="14" t="s">
        <v>81</v>
      </c>
      <c r="AW165" s="14" t="s">
        <v>28</v>
      </c>
      <c r="AX165" s="14" t="s">
        <v>71</v>
      </c>
      <c r="AY165" s="246" t="s">
        <v>115</v>
      </c>
    </row>
    <row r="166" s="13" customFormat="1">
      <c r="A166" s="13"/>
      <c r="B166" s="227"/>
      <c r="C166" s="228"/>
      <c r="D166" s="229" t="s">
        <v>172</v>
      </c>
      <c r="E166" s="230" t="s">
        <v>1</v>
      </c>
      <c r="F166" s="231" t="s">
        <v>222</v>
      </c>
      <c r="G166" s="228"/>
      <c r="H166" s="230" t="s">
        <v>1</v>
      </c>
      <c r="I166" s="228"/>
      <c r="J166" s="228"/>
      <c r="K166" s="228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172</v>
      </c>
      <c r="AU166" s="236" t="s">
        <v>81</v>
      </c>
      <c r="AV166" s="13" t="s">
        <v>79</v>
      </c>
      <c r="AW166" s="13" t="s">
        <v>28</v>
      </c>
      <c r="AX166" s="13" t="s">
        <v>71</v>
      </c>
      <c r="AY166" s="236" t="s">
        <v>115</v>
      </c>
    </row>
    <row r="167" s="13" customFormat="1">
      <c r="A167" s="13"/>
      <c r="B167" s="227"/>
      <c r="C167" s="228"/>
      <c r="D167" s="229" t="s">
        <v>172</v>
      </c>
      <c r="E167" s="230" t="s">
        <v>1</v>
      </c>
      <c r="F167" s="231" t="s">
        <v>223</v>
      </c>
      <c r="G167" s="228"/>
      <c r="H167" s="230" t="s">
        <v>1</v>
      </c>
      <c r="I167" s="228"/>
      <c r="J167" s="228"/>
      <c r="K167" s="228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172</v>
      </c>
      <c r="AU167" s="236" t="s">
        <v>81</v>
      </c>
      <c r="AV167" s="13" t="s">
        <v>79</v>
      </c>
      <c r="AW167" s="13" t="s">
        <v>28</v>
      </c>
      <c r="AX167" s="13" t="s">
        <v>71</v>
      </c>
      <c r="AY167" s="236" t="s">
        <v>115</v>
      </c>
    </row>
    <row r="168" s="14" customFormat="1">
      <c r="A168" s="14"/>
      <c r="B168" s="237"/>
      <c r="C168" s="238"/>
      <c r="D168" s="229" t="s">
        <v>172</v>
      </c>
      <c r="E168" s="239" t="s">
        <v>1</v>
      </c>
      <c r="F168" s="240" t="s">
        <v>224</v>
      </c>
      <c r="G168" s="238"/>
      <c r="H168" s="241">
        <v>2.1000000000000001</v>
      </c>
      <c r="I168" s="238"/>
      <c r="J168" s="238"/>
      <c r="K168" s="238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172</v>
      </c>
      <c r="AU168" s="246" t="s">
        <v>81</v>
      </c>
      <c r="AV168" s="14" t="s">
        <v>81</v>
      </c>
      <c r="AW168" s="14" t="s">
        <v>28</v>
      </c>
      <c r="AX168" s="14" t="s">
        <v>71</v>
      </c>
      <c r="AY168" s="246" t="s">
        <v>115</v>
      </c>
    </row>
    <row r="169" s="13" customFormat="1">
      <c r="A169" s="13"/>
      <c r="B169" s="227"/>
      <c r="C169" s="228"/>
      <c r="D169" s="229" t="s">
        <v>172</v>
      </c>
      <c r="E169" s="230" t="s">
        <v>1</v>
      </c>
      <c r="F169" s="231" t="s">
        <v>225</v>
      </c>
      <c r="G169" s="228"/>
      <c r="H169" s="230" t="s">
        <v>1</v>
      </c>
      <c r="I169" s="228"/>
      <c r="J169" s="228"/>
      <c r="K169" s="228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172</v>
      </c>
      <c r="AU169" s="236" t="s">
        <v>81</v>
      </c>
      <c r="AV169" s="13" t="s">
        <v>79</v>
      </c>
      <c r="AW169" s="13" t="s">
        <v>28</v>
      </c>
      <c r="AX169" s="13" t="s">
        <v>71</v>
      </c>
      <c r="AY169" s="236" t="s">
        <v>115</v>
      </c>
    </row>
    <row r="170" s="14" customFormat="1">
      <c r="A170" s="14"/>
      <c r="B170" s="237"/>
      <c r="C170" s="238"/>
      <c r="D170" s="229" t="s">
        <v>172</v>
      </c>
      <c r="E170" s="239" t="s">
        <v>1</v>
      </c>
      <c r="F170" s="240" t="s">
        <v>226</v>
      </c>
      <c r="G170" s="238"/>
      <c r="H170" s="241">
        <v>12.6</v>
      </c>
      <c r="I170" s="238"/>
      <c r="J170" s="238"/>
      <c r="K170" s="238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172</v>
      </c>
      <c r="AU170" s="246" t="s">
        <v>81</v>
      </c>
      <c r="AV170" s="14" t="s">
        <v>81</v>
      </c>
      <c r="AW170" s="14" t="s">
        <v>28</v>
      </c>
      <c r="AX170" s="14" t="s">
        <v>71</v>
      </c>
      <c r="AY170" s="246" t="s">
        <v>115</v>
      </c>
    </row>
    <row r="171" s="13" customFormat="1">
      <c r="A171" s="13"/>
      <c r="B171" s="227"/>
      <c r="C171" s="228"/>
      <c r="D171" s="229" t="s">
        <v>172</v>
      </c>
      <c r="E171" s="230" t="s">
        <v>1</v>
      </c>
      <c r="F171" s="231" t="s">
        <v>227</v>
      </c>
      <c r="G171" s="228"/>
      <c r="H171" s="230" t="s">
        <v>1</v>
      </c>
      <c r="I171" s="228"/>
      <c r="J171" s="228"/>
      <c r="K171" s="228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172</v>
      </c>
      <c r="AU171" s="236" t="s">
        <v>81</v>
      </c>
      <c r="AV171" s="13" t="s">
        <v>79</v>
      </c>
      <c r="AW171" s="13" t="s">
        <v>28</v>
      </c>
      <c r="AX171" s="13" t="s">
        <v>71</v>
      </c>
      <c r="AY171" s="236" t="s">
        <v>115</v>
      </c>
    </row>
    <row r="172" s="14" customFormat="1">
      <c r="A172" s="14"/>
      <c r="B172" s="237"/>
      <c r="C172" s="238"/>
      <c r="D172" s="229" t="s">
        <v>172</v>
      </c>
      <c r="E172" s="239" t="s">
        <v>1</v>
      </c>
      <c r="F172" s="240" t="s">
        <v>228</v>
      </c>
      <c r="G172" s="238"/>
      <c r="H172" s="241">
        <v>-1.484</v>
      </c>
      <c r="I172" s="238"/>
      <c r="J172" s="238"/>
      <c r="K172" s="238"/>
      <c r="L172" s="242"/>
      <c r="M172" s="243"/>
      <c r="N172" s="244"/>
      <c r="O172" s="244"/>
      <c r="P172" s="244"/>
      <c r="Q172" s="244"/>
      <c r="R172" s="244"/>
      <c r="S172" s="244"/>
      <c r="T172" s="24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6" t="s">
        <v>172</v>
      </c>
      <c r="AU172" s="246" t="s">
        <v>81</v>
      </c>
      <c r="AV172" s="14" t="s">
        <v>81</v>
      </c>
      <c r="AW172" s="14" t="s">
        <v>28</v>
      </c>
      <c r="AX172" s="14" t="s">
        <v>71</v>
      </c>
      <c r="AY172" s="246" t="s">
        <v>115</v>
      </c>
    </row>
    <row r="173" s="15" customFormat="1">
      <c r="A173" s="15"/>
      <c r="B173" s="247"/>
      <c r="C173" s="248"/>
      <c r="D173" s="229" t="s">
        <v>172</v>
      </c>
      <c r="E173" s="249" t="s">
        <v>1</v>
      </c>
      <c r="F173" s="250" t="s">
        <v>177</v>
      </c>
      <c r="G173" s="248"/>
      <c r="H173" s="251">
        <v>28.158999999999999</v>
      </c>
      <c r="I173" s="248"/>
      <c r="J173" s="248"/>
      <c r="K173" s="248"/>
      <c r="L173" s="252"/>
      <c r="M173" s="253"/>
      <c r="N173" s="254"/>
      <c r="O173" s="254"/>
      <c r="P173" s="254"/>
      <c r="Q173" s="254"/>
      <c r="R173" s="254"/>
      <c r="S173" s="254"/>
      <c r="T173" s="25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6" t="s">
        <v>172</v>
      </c>
      <c r="AU173" s="256" t="s">
        <v>81</v>
      </c>
      <c r="AV173" s="15" t="s">
        <v>134</v>
      </c>
      <c r="AW173" s="15" t="s">
        <v>28</v>
      </c>
      <c r="AX173" s="15" t="s">
        <v>79</v>
      </c>
      <c r="AY173" s="256" t="s">
        <v>115</v>
      </c>
    </row>
    <row r="174" s="2" customFormat="1" ht="37.8" customHeight="1">
      <c r="A174" s="32"/>
      <c r="B174" s="33"/>
      <c r="C174" s="210" t="s">
        <v>229</v>
      </c>
      <c r="D174" s="210" t="s">
        <v>118</v>
      </c>
      <c r="E174" s="211" t="s">
        <v>230</v>
      </c>
      <c r="F174" s="212" t="s">
        <v>231</v>
      </c>
      <c r="G174" s="213" t="s">
        <v>152</v>
      </c>
      <c r="H174" s="214">
        <v>14.943</v>
      </c>
      <c r="I174" s="215">
        <v>219</v>
      </c>
      <c r="J174" s="215">
        <f>ROUND(I174*H174,2)</f>
        <v>3272.52</v>
      </c>
      <c r="K174" s="212" t="s">
        <v>122</v>
      </c>
      <c r="L174" s="38"/>
      <c r="M174" s="216" t="s">
        <v>1</v>
      </c>
      <c r="N174" s="217" t="s">
        <v>36</v>
      </c>
      <c r="O174" s="218">
        <v>0.071999999999999995</v>
      </c>
      <c r="P174" s="218">
        <f>O174*H174</f>
        <v>1.075896</v>
      </c>
      <c r="Q174" s="218">
        <v>0</v>
      </c>
      <c r="R174" s="218">
        <f>Q174*H174</f>
        <v>0</v>
      </c>
      <c r="S174" s="218">
        <v>0</v>
      </c>
      <c r="T174" s="219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20" t="s">
        <v>134</v>
      </c>
      <c r="AT174" s="220" t="s">
        <v>118</v>
      </c>
      <c r="AU174" s="220" t="s">
        <v>81</v>
      </c>
      <c r="AY174" s="17" t="s">
        <v>115</v>
      </c>
      <c r="BE174" s="221">
        <f>IF(N174="základní",J174,0)</f>
        <v>3272.52</v>
      </c>
      <c r="BF174" s="221">
        <f>IF(N174="snížená",J174,0)</f>
        <v>0</v>
      </c>
      <c r="BG174" s="221">
        <f>IF(N174="zákl. přenesená",J174,0)</f>
        <v>0</v>
      </c>
      <c r="BH174" s="221">
        <f>IF(N174="sníž. přenesená",J174,0)</f>
        <v>0</v>
      </c>
      <c r="BI174" s="221">
        <f>IF(N174="nulová",J174,0)</f>
        <v>0</v>
      </c>
      <c r="BJ174" s="17" t="s">
        <v>79</v>
      </c>
      <c r="BK174" s="221">
        <f>ROUND(I174*H174,2)</f>
        <v>3272.52</v>
      </c>
      <c r="BL174" s="17" t="s">
        <v>134</v>
      </c>
      <c r="BM174" s="220" t="s">
        <v>232</v>
      </c>
    </row>
    <row r="175" s="14" customFormat="1">
      <c r="A175" s="14"/>
      <c r="B175" s="237"/>
      <c r="C175" s="238"/>
      <c r="D175" s="229" t="s">
        <v>172</v>
      </c>
      <c r="E175" s="239" t="s">
        <v>1</v>
      </c>
      <c r="F175" s="240" t="s">
        <v>233</v>
      </c>
      <c r="G175" s="238"/>
      <c r="H175" s="241">
        <v>14.943</v>
      </c>
      <c r="I175" s="238"/>
      <c r="J175" s="238"/>
      <c r="K175" s="238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172</v>
      </c>
      <c r="AU175" s="246" t="s">
        <v>81</v>
      </c>
      <c r="AV175" s="14" t="s">
        <v>81</v>
      </c>
      <c r="AW175" s="14" t="s">
        <v>28</v>
      </c>
      <c r="AX175" s="14" t="s">
        <v>79</v>
      </c>
      <c r="AY175" s="246" t="s">
        <v>115</v>
      </c>
    </row>
    <row r="176" s="2" customFormat="1" ht="16.5" customHeight="1">
      <c r="A176" s="32"/>
      <c r="B176" s="33"/>
      <c r="C176" s="210" t="s">
        <v>8</v>
      </c>
      <c r="D176" s="210" t="s">
        <v>118</v>
      </c>
      <c r="E176" s="211" t="s">
        <v>234</v>
      </c>
      <c r="F176" s="212" t="s">
        <v>235</v>
      </c>
      <c r="G176" s="213" t="s">
        <v>152</v>
      </c>
      <c r="H176" s="214">
        <v>29.885999999999999</v>
      </c>
      <c r="I176" s="215">
        <v>22.100000000000001</v>
      </c>
      <c r="J176" s="215">
        <f>ROUND(I176*H176,2)</f>
        <v>660.48000000000002</v>
      </c>
      <c r="K176" s="212" t="s">
        <v>122</v>
      </c>
      <c r="L176" s="38"/>
      <c r="M176" s="216" t="s">
        <v>1</v>
      </c>
      <c r="N176" s="217" t="s">
        <v>36</v>
      </c>
      <c r="O176" s="218">
        <v>0.0089999999999999993</v>
      </c>
      <c r="P176" s="218">
        <f>O176*H176</f>
        <v>0.26897399999999999</v>
      </c>
      <c r="Q176" s="218">
        <v>0</v>
      </c>
      <c r="R176" s="218">
        <f>Q176*H176</f>
        <v>0</v>
      </c>
      <c r="S176" s="218">
        <v>0</v>
      </c>
      <c r="T176" s="219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220" t="s">
        <v>134</v>
      </c>
      <c r="AT176" s="220" t="s">
        <v>118</v>
      </c>
      <c r="AU176" s="220" t="s">
        <v>81</v>
      </c>
      <c r="AY176" s="17" t="s">
        <v>115</v>
      </c>
      <c r="BE176" s="221">
        <f>IF(N176="základní",J176,0)</f>
        <v>660.48000000000002</v>
      </c>
      <c r="BF176" s="221">
        <f>IF(N176="snížená",J176,0)</f>
        <v>0</v>
      </c>
      <c r="BG176" s="221">
        <f>IF(N176="zákl. přenesená",J176,0)</f>
        <v>0</v>
      </c>
      <c r="BH176" s="221">
        <f>IF(N176="sníž. přenesená",J176,0)</f>
        <v>0</v>
      </c>
      <c r="BI176" s="221">
        <f>IF(N176="nulová",J176,0)</f>
        <v>0</v>
      </c>
      <c r="BJ176" s="17" t="s">
        <v>79</v>
      </c>
      <c r="BK176" s="221">
        <f>ROUND(I176*H176,2)</f>
        <v>660.48000000000002</v>
      </c>
      <c r="BL176" s="17" t="s">
        <v>134</v>
      </c>
      <c r="BM176" s="220" t="s">
        <v>236</v>
      </c>
    </row>
    <row r="177" s="14" customFormat="1">
      <c r="A177" s="14"/>
      <c r="B177" s="237"/>
      <c r="C177" s="238"/>
      <c r="D177" s="229" t="s">
        <v>172</v>
      </c>
      <c r="E177" s="239" t="s">
        <v>1</v>
      </c>
      <c r="F177" s="240" t="s">
        <v>221</v>
      </c>
      <c r="G177" s="238"/>
      <c r="H177" s="241">
        <v>14.943</v>
      </c>
      <c r="I177" s="238"/>
      <c r="J177" s="238"/>
      <c r="K177" s="238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172</v>
      </c>
      <c r="AU177" s="246" t="s">
        <v>81</v>
      </c>
      <c r="AV177" s="14" t="s">
        <v>81</v>
      </c>
      <c r="AW177" s="14" t="s">
        <v>28</v>
      </c>
      <c r="AX177" s="14" t="s">
        <v>71</v>
      </c>
      <c r="AY177" s="246" t="s">
        <v>115</v>
      </c>
    </row>
    <row r="178" s="14" customFormat="1">
      <c r="A178" s="14"/>
      <c r="B178" s="237"/>
      <c r="C178" s="238"/>
      <c r="D178" s="229" t="s">
        <v>172</v>
      </c>
      <c r="E178" s="239" t="s">
        <v>1</v>
      </c>
      <c r="F178" s="240" t="s">
        <v>233</v>
      </c>
      <c r="G178" s="238"/>
      <c r="H178" s="241">
        <v>14.943</v>
      </c>
      <c r="I178" s="238"/>
      <c r="J178" s="238"/>
      <c r="K178" s="238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172</v>
      </c>
      <c r="AU178" s="246" t="s">
        <v>81</v>
      </c>
      <c r="AV178" s="14" t="s">
        <v>81</v>
      </c>
      <c r="AW178" s="14" t="s">
        <v>28</v>
      </c>
      <c r="AX178" s="14" t="s">
        <v>71</v>
      </c>
      <c r="AY178" s="246" t="s">
        <v>115</v>
      </c>
    </row>
    <row r="179" s="15" customFormat="1">
      <c r="A179" s="15"/>
      <c r="B179" s="247"/>
      <c r="C179" s="248"/>
      <c r="D179" s="229" t="s">
        <v>172</v>
      </c>
      <c r="E179" s="249" t="s">
        <v>1</v>
      </c>
      <c r="F179" s="250" t="s">
        <v>177</v>
      </c>
      <c r="G179" s="248"/>
      <c r="H179" s="251">
        <v>29.885999999999999</v>
      </c>
      <c r="I179" s="248"/>
      <c r="J179" s="248"/>
      <c r="K179" s="248"/>
      <c r="L179" s="252"/>
      <c r="M179" s="253"/>
      <c r="N179" s="254"/>
      <c r="O179" s="254"/>
      <c r="P179" s="254"/>
      <c r="Q179" s="254"/>
      <c r="R179" s="254"/>
      <c r="S179" s="254"/>
      <c r="T179" s="25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6" t="s">
        <v>172</v>
      </c>
      <c r="AU179" s="256" t="s">
        <v>81</v>
      </c>
      <c r="AV179" s="15" t="s">
        <v>134</v>
      </c>
      <c r="AW179" s="15" t="s">
        <v>28</v>
      </c>
      <c r="AX179" s="15" t="s">
        <v>79</v>
      </c>
      <c r="AY179" s="256" t="s">
        <v>115</v>
      </c>
    </row>
    <row r="180" s="2" customFormat="1" ht="33" customHeight="1">
      <c r="A180" s="32"/>
      <c r="B180" s="33"/>
      <c r="C180" s="210" t="s">
        <v>237</v>
      </c>
      <c r="D180" s="210" t="s">
        <v>118</v>
      </c>
      <c r="E180" s="211" t="s">
        <v>238</v>
      </c>
      <c r="F180" s="212" t="s">
        <v>239</v>
      </c>
      <c r="G180" s="213" t="s">
        <v>240</v>
      </c>
      <c r="H180" s="214">
        <v>61.265999999999998</v>
      </c>
      <c r="I180" s="215">
        <v>352</v>
      </c>
      <c r="J180" s="215">
        <f>ROUND(I180*H180,2)</f>
        <v>21565.630000000001</v>
      </c>
      <c r="K180" s="212" t="s">
        <v>122</v>
      </c>
      <c r="L180" s="38"/>
      <c r="M180" s="216" t="s">
        <v>1</v>
      </c>
      <c r="N180" s="217" t="s">
        <v>36</v>
      </c>
      <c r="O180" s="218">
        <v>0</v>
      </c>
      <c r="P180" s="218">
        <f>O180*H180</f>
        <v>0</v>
      </c>
      <c r="Q180" s="218">
        <v>0</v>
      </c>
      <c r="R180" s="218">
        <f>Q180*H180</f>
        <v>0</v>
      </c>
      <c r="S180" s="218">
        <v>0</v>
      </c>
      <c r="T180" s="219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20" t="s">
        <v>134</v>
      </c>
      <c r="AT180" s="220" t="s">
        <v>118</v>
      </c>
      <c r="AU180" s="220" t="s">
        <v>81</v>
      </c>
      <c r="AY180" s="17" t="s">
        <v>115</v>
      </c>
      <c r="BE180" s="221">
        <f>IF(N180="základní",J180,0)</f>
        <v>21565.630000000001</v>
      </c>
      <c r="BF180" s="221">
        <f>IF(N180="snížená",J180,0)</f>
        <v>0</v>
      </c>
      <c r="BG180" s="221">
        <f>IF(N180="zákl. přenesená",J180,0)</f>
        <v>0</v>
      </c>
      <c r="BH180" s="221">
        <f>IF(N180="sníž. přenesená",J180,0)</f>
        <v>0</v>
      </c>
      <c r="BI180" s="221">
        <f>IF(N180="nulová",J180,0)</f>
        <v>0</v>
      </c>
      <c r="BJ180" s="17" t="s">
        <v>79</v>
      </c>
      <c r="BK180" s="221">
        <f>ROUND(I180*H180,2)</f>
        <v>21565.630000000001</v>
      </c>
      <c r="BL180" s="17" t="s">
        <v>134</v>
      </c>
      <c r="BM180" s="220" t="s">
        <v>241</v>
      </c>
    </row>
    <row r="181" s="13" customFormat="1">
      <c r="A181" s="13"/>
      <c r="B181" s="227"/>
      <c r="C181" s="228"/>
      <c r="D181" s="229" t="s">
        <v>172</v>
      </c>
      <c r="E181" s="230" t="s">
        <v>1</v>
      </c>
      <c r="F181" s="231" t="s">
        <v>242</v>
      </c>
      <c r="G181" s="228"/>
      <c r="H181" s="230" t="s">
        <v>1</v>
      </c>
      <c r="I181" s="228"/>
      <c r="J181" s="228"/>
      <c r="K181" s="228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172</v>
      </c>
      <c r="AU181" s="236" t="s">
        <v>81</v>
      </c>
      <c r="AV181" s="13" t="s">
        <v>79</v>
      </c>
      <c r="AW181" s="13" t="s">
        <v>28</v>
      </c>
      <c r="AX181" s="13" t="s">
        <v>71</v>
      </c>
      <c r="AY181" s="236" t="s">
        <v>115</v>
      </c>
    </row>
    <row r="182" s="13" customFormat="1">
      <c r="A182" s="13"/>
      <c r="B182" s="227"/>
      <c r="C182" s="228"/>
      <c r="D182" s="229" t="s">
        <v>172</v>
      </c>
      <c r="E182" s="230" t="s">
        <v>1</v>
      </c>
      <c r="F182" s="231" t="s">
        <v>243</v>
      </c>
      <c r="G182" s="228"/>
      <c r="H182" s="230" t="s">
        <v>1</v>
      </c>
      <c r="I182" s="228"/>
      <c r="J182" s="228"/>
      <c r="K182" s="228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172</v>
      </c>
      <c r="AU182" s="236" t="s">
        <v>81</v>
      </c>
      <c r="AV182" s="13" t="s">
        <v>79</v>
      </c>
      <c r="AW182" s="13" t="s">
        <v>28</v>
      </c>
      <c r="AX182" s="13" t="s">
        <v>71</v>
      </c>
      <c r="AY182" s="236" t="s">
        <v>115</v>
      </c>
    </row>
    <row r="183" s="14" customFormat="1">
      <c r="A183" s="14"/>
      <c r="B183" s="237"/>
      <c r="C183" s="238"/>
      <c r="D183" s="229" t="s">
        <v>172</v>
      </c>
      <c r="E183" s="239" t="s">
        <v>1</v>
      </c>
      <c r="F183" s="240" t="s">
        <v>244</v>
      </c>
      <c r="G183" s="238"/>
      <c r="H183" s="241">
        <v>29.885999999999999</v>
      </c>
      <c r="I183" s="238"/>
      <c r="J183" s="238"/>
      <c r="K183" s="238"/>
      <c r="L183" s="242"/>
      <c r="M183" s="243"/>
      <c r="N183" s="244"/>
      <c r="O183" s="244"/>
      <c r="P183" s="244"/>
      <c r="Q183" s="244"/>
      <c r="R183" s="244"/>
      <c r="S183" s="244"/>
      <c r="T183" s="24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6" t="s">
        <v>172</v>
      </c>
      <c r="AU183" s="246" t="s">
        <v>81</v>
      </c>
      <c r="AV183" s="14" t="s">
        <v>81</v>
      </c>
      <c r="AW183" s="14" t="s">
        <v>28</v>
      </c>
      <c r="AX183" s="14" t="s">
        <v>71</v>
      </c>
      <c r="AY183" s="246" t="s">
        <v>115</v>
      </c>
    </row>
    <row r="184" s="13" customFormat="1">
      <c r="A184" s="13"/>
      <c r="B184" s="227"/>
      <c r="C184" s="228"/>
      <c r="D184" s="229" t="s">
        <v>172</v>
      </c>
      <c r="E184" s="230" t="s">
        <v>1</v>
      </c>
      <c r="F184" s="231" t="s">
        <v>245</v>
      </c>
      <c r="G184" s="228"/>
      <c r="H184" s="230" t="s">
        <v>1</v>
      </c>
      <c r="I184" s="228"/>
      <c r="J184" s="228"/>
      <c r="K184" s="228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172</v>
      </c>
      <c r="AU184" s="236" t="s">
        <v>81</v>
      </c>
      <c r="AV184" s="13" t="s">
        <v>79</v>
      </c>
      <c r="AW184" s="13" t="s">
        <v>28</v>
      </c>
      <c r="AX184" s="13" t="s">
        <v>71</v>
      </c>
      <c r="AY184" s="236" t="s">
        <v>115</v>
      </c>
    </row>
    <row r="185" s="14" customFormat="1">
      <c r="A185" s="14"/>
      <c r="B185" s="237"/>
      <c r="C185" s="238"/>
      <c r="D185" s="229" t="s">
        <v>172</v>
      </c>
      <c r="E185" s="239" t="s">
        <v>1</v>
      </c>
      <c r="F185" s="240" t="s">
        <v>246</v>
      </c>
      <c r="G185" s="238"/>
      <c r="H185" s="241">
        <v>31.379999999999999</v>
      </c>
      <c r="I185" s="238"/>
      <c r="J185" s="238"/>
      <c r="K185" s="238"/>
      <c r="L185" s="242"/>
      <c r="M185" s="243"/>
      <c r="N185" s="244"/>
      <c r="O185" s="244"/>
      <c r="P185" s="244"/>
      <c r="Q185" s="244"/>
      <c r="R185" s="244"/>
      <c r="S185" s="244"/>
      <c r="T185" s="24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6" t="s">
        <v>172</v>
      </c>
      <c r="AU185" s="246" t="s">
        <v>81</v>
      </c>
      <c r="AV185" s="14" t="s">
        <v>81</v>
      </c>
      <c r="AW185" s="14" t="s">
        <v>28</v>
      </c>
      <c r="AX185" s="14" t="s">
        <v>71</v>
      </c>
      <c r="AY185" s="246" t="s">
        <v>115</v>
      </c>
    </row>
    <row r="186" s="15" customFormat="1">
      <c r="A186" s="15"/>
      <c r="B186" s="247"/>
      <c r="C186" s="248"/>
      <c r="D186" s="229" t="s">
        <v>172</v>
      </c>
      <c r="E186" s="249" t="s">
        <v>1</v>
      </c>
      <c r="F186" s="250" t="s">
        <v>177</v>
      </c>
      <c r="G186" s="248"/>
      <c r="H186" s="251">
        <v>61.265999999999998</v>
      </c>
      <c r="I186" s="248"/>
      <c r="J186" s="248"/>
      <c r="K186" s="248"/>
      <c r="L186" s="252"/>
      <c r="M186" s="253"/>
      <c r="N186" s="254"/>
      <c r="O186" s="254"/>
      <c r="P186" s="254"/>
      <c r="Q186" s="254"/>
      <c r="R186" s="254"/>
      <c r="S186" s="254"/>
      <c r="T186" s="25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6" t="s">
        <v>172</v>
      </c>
      <c r="AU186" s="256" t="s">
        <v>81</v>
      </c>
      <c r="AV186" s="15" t="s">
        <v>134</v>
      </c>
      <c r="AW186" s="15" t="s">
        <v>28</v>
      </c>
      <c r="AX186" s="15" t="s">
        <v>79</v>
      </c>
      <c r="AY186" s="256" t="s">
        <v>115</v>
      </c>
    </row>
    <row r="187" s="2" customFormat="1" ht="16.5" customHeight="1">
      <c r="A187" s="32"/>
      <c r="B187" s="33"/>
      <c r="C187" s="257" t="s">
        <v>247</v>
      </c>
      <c r="D187" s="257" t="s">
        <v>248</v>
      </c>
      <c r="E187" s="258" t="s">
        <v>249</v>
      </c>
      <c r="F187" s="259" t="s">
        <v>250</v>
      </c>
      <c r="G187" s="260" t="s">
        <v>240</v>
      </c>
      <c r="H187" s="261">
        <v>22.32</v>
      </c>
      <c r="I187" s="262">
        <v>427</v>
      </c>
      <c r="J187" s="262">
        <f>ROUND(I187*H187,2)</f>
        <v>9530.6399999999994</v>
      </c>
      <c r="K187" s="259" t="s">
        <v>122</v>
      </c>
      <c r="L187" s="263"/>
      <c r="M187" s="264" t="s">
        <v>1</v>
      </c>
      <c r="N187" s="265" t="s">
        <v>36</v>
      </c>
      <c r="O187" s="218">
        <v>0</v>
      </c>
      <c r="P187" s="218">
        <f>O187*H187</f>
        <v>0</v>
      </c>
      <c r="Q187" s="218">
        <v>1</v>
      </c>
      <c r="R187" s="218">
        <f>Q187*H187</f>
        <v>22.32</v>
      </c>
      <c r="S187" s="218">
        <v>0</v>
      </c>
      <c r="T187" s="219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20" t="s">
        <v>207</v>
      </c>
      <c r="AT187" s="220" t="s">
        <v>248</v>
      </c>
      <c r="AU187" s="220" t="s">
        <v>81</v>
      </c>
      <c r="AY187" s="17" t="s">
        <v>115</v>
      </c>
      <c r="BE187" s="221">
        <f>IF(N187="základní",J187,0)</f>
        <v>9530.6399999999994</v>
      </c>
      <c r="BF187" s="221">
        <f>IF(N187="snížená",J187,0)</f>
        <v>0</v>
      </c>
      <c r="BG187" s="221">
        <f>IF(N187="zákl. přenesená",J187,0)</f>
        <v>0</v>
      </c>
      <c r="BH187" s="221">
        <f>IF(N187="sníž. přenesená",J187,0)</f>
        <v>0</v>
      </c>
      <c r="BI187" s="221">
        <f>IF(N187="nulová",J187,0)</f>
        <v>0</v>
      </c>
      <c r="BJ187" s="17" t="s">
        <v>79</v>
      </c>
      <c r="BK187" s="221">
        <f>ROUND(I187*H187,2)</f>
        <v>9530.6399999999994</v>
      </c>
      <c r="BL187" s="17" t="s">
        <v>134</v>
      </c>
      <c r="BM187" s="220" t="s">
        <v>251</v>
      </c>
    </row>
    <row r="188" s="14" customFormat="1">
      <c r="A188" s="14"/>
      <c r="B188" s="237"/>
      <c r="C188" s="238"/>
      <c r="D188" s="229" t="s">
        <v>172</v>
      </c>
      <c r="E188" s="238"/>
      <c r="F188" s="240" t="s">
        <v>252</v>
      </c>
      <c r="G188" s="238"/>
      <c r="H188" s="241">
        <v>22.32</v>
      </c>
      <c r="I188" s="238"/>
      <c r="J188" s="238"/>
      <c r="K188" s="238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172</v>
      </c>
      <c r="AU188" s="246" t="s">
        <v>81</v>
      </c>
      <c r="AV188" s="14" t="s">
        <v>81</v>
      </c>
      <c r="AW188" s="14" t="s">
        <v>4</v>
      </c>
      <c r="AX188" s="14" t="s">
        <v>79</v>
      </c>
      <c r="AY188" s="246" t="s">
        <v>115</v>
      </c>
    </row>
    <row r="189" s="2" customFormat="1" ht="24.15" customHeight="1">
      <c r="A189" s="32"/>
      <c r="B189" s="33"/>
      <c r="C189" s="210" t="s">
        <v>253</v>
      </c>
      <c r="D189" s="210" t="s">
        <v>118</v>
      </c>
      <c r="E189" s="211" t="s">
        <v>254</v>
      </c>
      <c r="F189" s="212" t="s">
        <v>255</v>
      </c>
      <c r="G189" s="213" t="s">
        <v>152</v>
      </c>
      <c r="H189" s="214">
        <v>11.116</v>
      </c>
      <c r="I189" s="215">
        <v>238</v>
      </c>
      <c r="J189" s="215">
        <f>ROUND(I189*H189,2)</f>
        <v>2645.6100000000001</v>
      </c>
      <c r="K189" s="212" t="s">
        <v>122</v>
      </c>
      <c r="L189" s="38"/>
      <c r="M189" s="216" t="s">
        <v>1</v>
      </c>
      <c r="N189" s="217" t="s">
        <v>36</v>
      </c>
      <c r="O189" s="218">
        <v>0.435</v>
      </c>
      <c r="P189" s="218">
        <f>O189*H189</f>
        <v>4.8354599999999994</v>
      </c>
      <c r="Q189" s="218">
        <v>0</v>
      </c>
      <c r="R189" s="218">
        <f>Q189*H189</f>
        <v>0</v>
      </c>
      <c r="S189" s="218">
        <v>0</v>
      </c>
      <c r="T189" s="219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20" t="s">
        <v>134</v>
      </c>
      <c r="AT189" s="220" t="s">
        <v>118</v>
      </c>
      <c r="AU189" s="220" t="s">
        <v>81</v>
      </c>
      <c r="AY189" s="17" t="s">
        <v>115</v>
      </c>
      <c r="BE189" s="221">
        <f>IF(N189="základní",J189,0)</f>
        <v>2645.6100000000001</v>
      </c>
      <c r="BF189" s="221">
        <f>IF(N189="snížená",J189,0)</f>
        <v>0</v>
      </c>
      <c r="BG189" s="221">
        <f>IF(N189="zákl. přenesená",J189,0)</f>
        <v>0</v>
      </c>
      <c r="BH189" s="221">
        <f>IF(N189="sníž. přenesená",J189,0)</f>
        <v>0</v>
      </c>
      <c r="BI189" s="221">
        <f>IF(N189="nulová",J189,0)</f>
        <v>0</v>
      </c>
      <c r="BJ189" s="17" t="s">
        <v>79</v>
      </c>
      <c r="BK189" s="221">
        <f>ROUND(I189*H189,2)</f>
        <v>2645.6100000000001</v>
      </c>
      <c r="BL189" s="17" t="s">
        <v>134</v>
      </c>
      <c r="BM189" s="220" t="s">
        <v>256</v>
      </c>
    </row>
    <row r="190" s="13" customFormat="1">
      <c r="A190" s="13"/>
      <c r="B190" s="227"/>
      <c r="C190" s="228"/>
      <c r="D190" s="229" t="s">
        <v>172</v>
      </c>
      <c r="E190" s="230" t="s">
        <v>1</v>
      </c>
      <c r="F190" s="231" t="s">
        <v>225</v>
      </c>
      <c r="G190" s="228"/>
      <c r="H190" s="230" t="s">
        <v>1</v>
      </c>
      <c r="I190" s="228"/>
      <c r="J190" s="228"/>
      <c r="K190" s="228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172</v>
      </c>
      <c r="AU190" s="236" t="s">
        <v>81</v>
      </c>
      <c r="AV190" s="13" t="s">
        <v>79</v>
      </c>
      <c r="AW190" s="13" t="s">
        <v>28</v>
      </c>
      <c r="AX190" s="13" t="s">
        <v>71</v>
      </c>
      <c r="AY190" s="236" t="s">
        <v>115</v>
      </c>
    </row>
    <row r="191" s="14" customFormat="1">
      <c r="A191" s="14"/>
      <c r="B191" s="237"/>
      <c r="C191" s="238"/>
      <c r="D191" s="229" t="s">
        <v>172</v>
      </c>
      <c r="E191" s="239" t="s">
        <v>1</v>
      </c>
      <c r="F191" s="240" t="s">
        <v>226</v>
      </c>
      <c r="G191" s="238"/>
      <c r="H191" s="241">
        <v>12.6</v>
      </c>
      <c r="I191" s="238"/>
      <c r="J191" s="238"/>
      <c r="K191" s="238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172</v>
      </c>
      <c r="AU191" s="246" t="s">
        <v>81</v>
      </c>
      <c r="AV191" s="14" t="s">
        <v>81</v>
      </c>
      <c r="AW191" s="14" t="s">
        <v>28</v>
      </c>
      <c r="AX191" s="14" t="s">
        <v>71</v>
      </c>
      <c r="AY191" s="246" t="s">
        <v>115</v>
      </c>
    </row>
    <row r="192" s="13" customFormat="1">
      <c r="A192" s="13"/>
      <c r="B192" s="227"/>
      <c r="C192" s="228"/>
      <c r="D192" s="229" t="s">
        <v>172</v>
      </c>
      <c r="E192" s="230" t="s">
        <v>1</v>
      </c>
      <c r="F192" s="231" t="s">
        <v>227</v>
      </c>
      <c r="G192" s="228"/>
      <c r="H192" s="230" t="s">
        <v>1</v>
      </c>
      <c r="I192" s="228"/>
      <c r="J192" s="228"/>
      <c r="K192" s="228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172</v>
      </c>
      <c r="AU192" s="236" t="s">
        <v>81</v>
      </c>
      <c r="AV192" s="13" t="s">
        <v>79</v>
      </c>
      <c r="AW192" s="13" t="s">
        <v>28</v>
      </c>
      <c r="AX192" s="13" t="s">
        <v>71</v>
      </c>
      <c r="AY192" s="236" t="s">
        <v>115</v>
      </c>
    </row>
    <row r="193" s="14" customFormat="1">
      <c r="A193" s="14"/>
      <c r="B193" s="237"/>
      <c r="C193" s="238"/>
      <c r="D193" s="229" t="s">
        <v>172</v>
      </c>
      <c r="E193" s="239" t="s">
        <v>1</v>
      </c>
      <c r="F193" s="240" t="s">
        <v>228</v>
      </c>
      <c r="G193" s="238"/>
      <c r="H193" s="241">
        <v>-1.484</v>
      </c>
      <c r="I193" s="238"/>
      <c r="J193" s="238"/>
      <c r="K193" s="238"/>
      <c r="L193" s="242"/>
      <c r="M193" s="243"/>
      <c r="N193" s="244"/>
      <c r="O193" s="244"/>
      <c r="P193" s="244"/>
      <c r="Q193" s="244"/>
      <c r="R193" s="244"/>
      <c r="S193" s="244"/>
      <c r="T193" s="24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6" t="s">
        <v>172</v>
      </c>
      <c r="AU193" s="246" t="s">
        <v>81</v>
      </c>
      <c r="AV193" s="14" t="s">
        <v>81</v>
      </c>
      <c r="AW193" s="14" t="s">
        <v>28</v>
      </c>
      <c r="AX193" s="14" t="s">
        <v>71</v>
      </c>
      <c r="AY193" s="246" t="s">
        <v>115</v>
      </c>
    </row>
    <row r="194" s="15" customFormat="1">
      <c r="A194" s="15"/>
      <c r="B194" s="247"/>
      <c r="C194" s="248"/>
      <c r="D194" s="229" t="s">
        <v>172</v>
      </c>
      <c r="E194" s="249" t="s">
        <v>1</v>
      </c>
      <c r="F194" s="250" t="s">
        <v>177</v>
      </c>
      <c r="G194" s="248"/>
      <c r="H194" s="251">
        <v>11.116</v>
      </c>
      <c r="I194" s="248"/>
      <c r="J194" s="248"/>
      <c r="K194" s="248"/>
      <c r="L194" s="252"/>
      <c r="M194" s="253"/>
      <c r="N194" s="254"/>
      <c r="O194" s="254"/>
      <c r="P194" s="254"/>
      <c r="Q194" s="254"/>
      <c r="R194" s="254"/>
      <c r="S194" s="254"/>
      <c r="T194" s="25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6" t="s">
        <v>172</v>
      </c>
      <c r="AU194" s="256" t="s">
        <v>81</v>
      </c>
      <c r="AV194" s="15" t="s">
        <v>134</v>
      </c>
      <c r="AW194" s="15" t="s">
        <v>28</v>
      </c>
      <c r="AX194" s="15" t="s">
        <v>79</v>
      </c>
      <c r="AY194" s="256" t="s">
        <v>115</v>
      </c>
    </row>
    <row r="195" s="2" customFormat="1" ht="16.5" customHeight="1">
      <c r="A195" s="32"/>
      <c r="B195" s="33"/>
      <c r="C195" s="257" t="s">
        <v>257</v>
      </c>
      <c r="D195" s="257" t="s">
        <v>248</v>
      </c>
      <c r="E195" s="258" t="s">
        <v>258</v>
      </c>
      <c r="F195" s="259" t="s">
        <v>259</v>
      </c>
      <c r="G195" s="260" t="s">
        <v>240</v>
      </c>
      <c r="H195" s="261">
        <v>25.420999999999999</v>
      </c>
      <c r="I195" s="262">
        <v>514</v>
      </c>
      <c r="J195" s="262">
        <f>ROUND(I195*H195,2)</f>
        <v>13066.389999999999</v>
      </c>
      <c r="K195" s="259" t="s">
        <v>122</v>
      </c>
      <c r="L195" s="263"/>
      <c r="M195" s="264" t="s">
        <v>1</v>
      </c>
      <c r="N195" s="265" t="s">
        <v>36</v>
      </c>
      <c r="O195" s="218">
        <v>0</v>
      </c>
      <c r="P195" s="218">
        <f>O195*H195</f>
        <v>0</v>
      </c>
      <c r="Q195" s="218">
        <v>1</v>
      </c>
      <c r="R195" s="218">
        <f>Q195*H195</f>
        <v>25.420999999999999</v>
      </c>
      <c r="S195" s="218">
        <v>0</v>
      </c>
      <c r="T195" s="219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220" t="s">
        <v>207</v>
      </c>
      <c r="AT195" s="220" t="s">
        <v>248</v>
      </c>
      <c r="AU195" s="220" t="s">
        <v>81</v>
      </c>
      <c r="AY195" s="17" t="s">
        <v>115</v>
      </c>
      <c r="BE195" s="221">
        <f>IF(N195="základní",J195,0)</f>
        <v>13066.389999999999</v>
      </c>
      <c r="BF195" s="221">
        <f>IF(N195="snížená",J195,0)</f>
        <v>0</v>
      </c>
      <c r="BG195" s="221">
        <f>IF(N195="zákl. přenesená",J195,0)</f>
        <v>0</v>
      </c>
      <c r="BH195" s="221">
        <f>IF(N195="sníž. přenesená",J195,0)</f>
        <v>0</v>
      </c>
      <c r="BI195" s="221">
        <f>IF(N195="nulová",J195,0)</f>
        <v>0</v>
      </c>
      <c r="BJ195" s="17" t="s">
        <v>79</v>
      </c>
      <c r="BK195" s="221">
        <f>ROUND(I195*H195,2)</f>
        <v>13066.389999999999</v>
      </c>
      <c r="BL195" s="17" t="s">
        <v>134</v>
      </c>
      <c r="BM195" s="220" t="s">
        <v>260</v>
      </c>
    </row>
    <row r="196" s="14" customFormat="1">
      <c r="A196" s="14"/>
      <c r="B196" s="237"/>
      <c r="C196" s="238"/>
      <c r="D196" s="229" t="s">
        <v>172</v>
      </c>
      <c r="E196" s="238"/>
      <c r="F196" s="240" t="s">
        <v>261</v>
      </c>
      <c r="G196" s="238"/>
      <c r="H196" s="241">
        <v>25.420999999999999</v>
      </c>
      <c r="I196" s="238"/>
      <c r="J196" s="238"/>
      <c r="K196" s="238"/>
      <c r="L196" s="242"/>
      <c r="M196" s="243"/>
      <c r="N196" s="244"/>
      <c r="O196" s="244"/>
      <c r="P196" s="244"/>
      <c r="Q196" s="244"/>
      <c r="R196" s="244"/>
      <c r="S196" s="244"/>
      <c r="T196" s="24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6" t="s">
        <v>172</v>
      </c>
      <c r="AU196" s="246" t="s">
        <v>81</v>
      </c>
      <c r="AV196" s="14" t="s">
        <v>81</v>
      </c>
      <c r="AW196" s="14" t="s">
        <v>4</v>
      </c>
      <c r="AX196" s="14" t="s">
        <v>79</v>
      </c>
      <c r="AY196" s="246" t="s">
        <v>115</v>
      </c>
    </row>
    <row r="197" s="2" customFormat="1" ht="24.15" customHeight="1">
      <c r="A197" s="32"/>
      <c r="B197" s="33"/>
      <c r="C197" s="210" t="s">
        <v>262</v>
      </c>
      <c r="D197" s="210" t="s">
        <v>118</v>
      </c>
      <c r="E197" s="211" t="s">
        <v>263</v>
      </c>
      <c r="F197" s="212" t="s">
        <v>264</v>
      </c>
      <c r="G197" s="213" t="s">
        <v>152</v>
      </c>
      <c r="H197" s="214">
        <v>14.122999999999999</v>
      </c>
      <c r="I197" s="215">
        <v>159</v>
      </c>
      <c r="J197" s="215">
        <f>ROUND(I197*H197,2)</f>
        <v>2245.5599999999999</v>
      </c>
      <c r="K197" s="212" t="s">
        <v>122</v>
      </c>
      <c r="L197" s="38"/>
      <c r="M197" s="216" t="s">
        <v>1</v>
      </c>
      <c r="N197" s="217" t="s">
        <v>36</v>
      </c>
      <c r="O197" s="218">
        <v>0.32800000000000001</v>
      </c>
      <c r="P197" s="218">
        <f>O197*H197</f>
        <v>4.6323439999999998</v>
      </c>
      <c r="Q197" s="218">
        <v>0</v>
      </c>
      <c r="R197" s="218">
        <f>Q197*H197</f>
        <v>0</v>
      </c>
      <c r="S197" s="218">
        <v>0</v>
      </c>
      <c r="T197" s="219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220" t="s">
        <v>134</v>
      </c>
      <c r="AT197" s="220" t="s">
        <v>118</v>
      </c>
      <c r="AU197" s="220" t="s">
        <v>81</v>
      </c>
      <c r="AY197" s="17" t="s">
        <v>115</v>
      </c>
      <c r="BE197" s="221">
        <f>IF(N197="základní",J197,0)</f>
        <v>2245.5599999999999</v>
      </c>
      <c r="BF197" s="221">
        <f>IF(N197="snížená",J197,0)</f>
        <v>0</v>
      </c>
      <c r="BG197" s="221">
        <f>IF(N197="zákl. přenesená",J197,0)</f>
        <v>0</v>
      </c>
      <c r="BH197" s="221">
        <f>IF(N197="sníž. přenesená",J197,0)</f>
        <v>0</v>
      </c>
      <c r="BI197" s="221">
        <f>IF(N197="nulová",J197,0)</f>
        <v>0</v>
      </c>
      <c r="BJ197" s="17" t="s">
        <v>79</v>
      </c>
      <c r="BK197" s="221">
        <f>ROUND(I197*H197,2)</f>
        <v>2245.5599999999999</v>
      </c>
      <c r="BL197" s="17" t="s">
        <v>134</v>
      </c>
      <c r="BM197" s="220" t="s">
        <v>265</v>
      </c>
    </row>
    <row r="198" s="2" customFormat="1">
      <c r="A198" s="32"/>
      <c r="B198" s="33"/>
      <c r="C198" s="34"/>
      <c r="D198" s="229" t="s">
        <v>266</v>
      </c>
      <c r="E198" s="34"/>
      <c r="F198" s="266" t="s">
        <v>267</v>
      </c>
      <c r="G198" s="34"/>
      <c r="H198" s="34"/>
      <c r="I198" s="34"/>
      <c r="J198" s="34"/>
      <c r="K198" s="34"/>
      <c r="L198" s="38"/>
      <c r="M198" s="267"/>
      <c r="N198" s="268"/>
      <c r="O198" s="84"/>
      <c r="P198" s="84"/>
      <c r="Q198" s="84"/>
      <c r="R198" s="84"/>
      <c r="S198" s="84"/>
      <c r="T198" s="85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7" t="s">
        <v>266</v>
      </c>
      <c r="AU198" s="17" t="s">
        <v>81</v>
      </c>
    </row>
    <row r="199" s="13" customFormat="1">
      <c r="A199" s="13"/>
      <c r="B199" s="227"/>
      <c r="C199" s="228"/>
      <c r="D199" s="229" t="s">
        <v>172</v>
      </c>
      <c r="E199" s="230" t="s">
        <v>1</v>
      </c>
      <c r="F199" s="231" t="s">
        <v>268</v>
      </c>
      <c r="G199" s="228"/>
      <c r="H199" s="230" t="s">
        <v>1</v>
      </c>
      <c r="I199" s="228"/>
      <c r="J199" s="228"/>
      <c r="K199" s="228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172</v>
      </c>
      <c r="AU199" s="236" t="s">
        <v>81</v>
      </c>
      <c r="AV199" s="13" t="s">
        <v>79</v>
      </c>
      <c r="AW199" s="13" t="s">
        <v>28</v>
      </c>
      <c r="AX199" s="13" t="s">
        <v>71</v>
      </c>
      <c r="AY199" s="236" t="s">
        <v>115</v>
      </c>
    </row>
    <row r="200" s="14" customFormat="1">
      <c r="A200" s="14"/>
      <c r="B200" s="237"/>
      <c r="C200" s="238"/>
      <c r="D200" s="229" t="s">
        <v>172</v>
      </c>
      <c r="E200" s="239" t="s">
        <v>1</v>
      </c>
      <c r="F200" s="240" t="s">
        <v>269</v>
      </c>
      <c r="G200" s="238"/>
      <c r="H200" s="241">
        <v>29.885999999999999</v>
      </c>
      <c r="I200" s="238"/>
      <c r="J200" s="238"/>
      <c r="K200" s="238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172</v>
      </c>
      <c r="AU200" s="246" t="s">
        <v>81</v>
      </c>
      <c r="AV200" s="14" t="s">
        <v>81</v>
      </c>
      <c r="AW200" s="14" t="s">
        <v>28</v>
      </c>
      <c r="AX200" s="14" t="s">
        <v>71</v>
      </c>
      <c r="AY200" s="246" t="s">
        <v>115</v>
      </c>
    </row>
    <row r="201" s="13" customFormat="1">
      <c r="A201" s="13"/>
      <c r="B201" s="227"/>
      <c r="C201" s="228"/>
      <c r="D201" s="229" t="s">
        <v>172</v>
      </c>
      <c r="E201" s="230" t="s">
        <v>1</v>
      </c>
      <c r="F201" s="231" t="s">
        <v>270</v>
      </c>
      <c r="G201" s="228"/>
      <c r="H201" s="230" t="s">
        <v>1</v>
      </c>
      <c r="I201" s="228"/>
      <c r="J201" s="228"/>
      <c r="K201" s="228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172</v>
      </c>
      <c r="AU201" s="236" t="s">
        <v>81</v>
      </c>
      <c r="AV201" s="13" t="s">
        <v>79</v>
      </c>
      <c r="AW201" s="13" t="s">
        <v>28</v>
      </c>
      <c r="AX201" s="13" t="s">
        <v>71</v>
      </c>
      <c r="AY201" s="236" t="s">
        <v>115</v>
      </c>
    </row>
    <row r="202" s="14" customFormat="1">
      <c r="A202" s="14"/>
      <c r="B202" s="237"/>
      <c r="C202" s="238"/>
      <c r="D202" s="229" t="s">
        <v>172</v>
      </c>
      <c r="E202" s="239" t="s">
        <v>1</v>
      </c>
      <c r="F202" s="240" t="s">
        <v>271</v>
      </c>
      <c r="G202" s="238"/>
      <c r="H202" s="241">
        <v>-2.1000000000000001</v>
      </c>
      <c r="I202" s="238"/>
      <c r="J202" s="238"/>
      <c r="K202" s="238"/>
      <c r="L202" s="242"/>
      <c r="M202" s="243"/>
      <c r="N202" s="244"/>
      <c r="O202" s="244"/>
      <c r="P202" s="244"/>
      <c r="Q202" s="244"/>
      <c r="R202" s="244"/>
      <c r="S202" s="244"/>
      <c r="T202" s="24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6" t="s">
        <v>172</v>
      </c>
      <c r="AU202" s="246" t="s">
        <v>81</v>
      </c>
      <c r="AV202" s="14" t="s">
        <v>81</v>
      </c>
      <c r="AW202" s="14" t="s">
        <v>28</v>
      </c>
      <c r="AX202" s="14" t="s">
        <v>71</v>
      </c>
      <c r="AY202" s="246" t="s">
        <v>115</v>
      </c>
    </row>
    <row r="203" s="13" customFormat="1">
      <c r="A203" s="13"/>
      <c r="B203" s="227"/>
      <c r="C203" s="228"/>
      <c r="D203" s="229" t="s">
        <v>172</v>
      </c>
      <c r="E203" s="230" t="s">
        <v>1</v>
      </c>
      <c r="F203" s="231" t="s">
        <v>272</v>
      </c>
      <c r="G203" s="228"/>
      <c r="H203" s="230" t="s">
        <v>1</v>
      </c>
      <c r="I203" s="228"/>
      <c r="J203" s="228"/>
      <c r="K203" s="228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172</v>
      </c>
      <c r="AU203" s="236" t="s">
        <v>81</v>
      </c>
      <c r="AV203" s="13" t="s">
        <v>79</v>
      </c>
      <c r="AW203" s="13" t="s">
        <v>28</v>
      </c>
      <c r="AX203" s="13" t="s">
        <v>71</v>
      </c>
      <c r="AY203" s="236" t="s">
        <v>115</v>
      </c>
    </row>
    <row r="204" s="14" customFormat="1">
      <c r="A204" s="14"/>
      <c r="B204" s="237"/>
      <c r="C204" s="238"/>
      <c r="D204" s="229" t="s">
        <v>172</v>
      </c>
      <c r="E204" s="239" t="s">
        <v>1</v>
      </c>
      <c r="F204" s="240" t="s">
        <v>273</v>
      </c>
      <c r="G204" s="238"/>
      <c r="H204" s="241">
        <v>-12.6</v>
      </c>
      <c r="I204" s="238"/>
      <c r="J204" s="238"/>
      <c r="K204" s="238"/>
      <c r="L204" s="242"/>
      <c r="M204" s="243"/>
      <c r="N204" s="244"/>
      <c r="O204" s="244"/>
      <c r="P204" s="244"/>
      <c r="Q204" s="244"/>
      <c r="R204" s="244"/>
      <c r="S204" s="244"/>
      <c r="T204" s="24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6" t="s">
        <v>172</v>
      </c>
      <c r="AU204" s="246" t="s">
        <v>81</v>
      </c>
      <c r="AV204" s="14" t="s">
        <v>81</v>
      </c>
      <c r="AW204" s="14" t="s">
        <v>28</v>
      </c>
      <c r="AX204" s="14" t="s">
        <v>71</v>
      </c>
      <c r="AY204" s="246" t="s">
        <v>115</v>
      </c>
    </row>
    <row r="205" s="13" customFormat="1">
      <c r="A205" s="13"/>
      <c r="B205" s="227"/>
      <c r="C205" s="228"/>
      <c r="D205" s="229" t="s">
        <v>172</v>
      </c>
      <c r="E205" s="230" t="s">
        <v>1</v>
      </c>
      <c r="F205" s="231" t="s">
        <v>274</v>
      </c>
      <c r="G205" s="228"/>
      <c r="H205" s="230" t="s">
        <v>1</v>
      </c>
      <c r="I205" s="228"/>
      <c r="J205" s="228"/>
      <c r="K205" s="228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172</v>
      </c>
      <c r="AU205" s="236" t="s">
        <v>81</v>
      </c>
      <c r="AV205" s="13" t="s">
        <v>79</v>
      </c>
      <c r="AW205" s="13" t="s">
        <v>28</v>
      </c>
      <c r="AX205" s="13" t="s">
        <v>71</v>
      </c>
      <c r="AY205" s="236" t="s">
        <v>115</v>
      </c>
    </row>
    <row r="206" s="13" customFormat="1">
      <c r="A206" s="13"/>
      <c r="B206" s="227"/>
      <c r="C206" s="228"/>
      <c r="D206" s="229" t="s">
        <v>172</v>
      </c>
      <c r="E206" s="230" t="s">
        <v>1</v>
      </c>
      <c r="F206" s="231" t="s">
        <v>181</v>
      </c>
      <c r="G206" s="228"/>
      <c r="H206" s="230" t="s">
        <v>1</v>
      </c>
      <c r="I206" s="228"/>
      <c r="J206" s="228"/>
      <c r="K206" s="228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172</v>
      </c>
      <c r="AU206" s="236" t="s">
        <v>81</v>
      </c>
      <c r="AV206" s="13" t="s">
        <v>79</v>
      </c>
      <c r="AW206" s="13" t="s">
        <v>28</v>
      </c>
      <c r="AX206" s="13" t="s">
        <v>71</v>
      </c>
      <c r="AY206" s="236" t="s">
        <v>115</v>
      </c>
    </row>
    <row r="207" s="14" customFormat="1">
      <c r="A207" s="14"/>
      <c r="B207" s="237"/>
      <c r="C207" s="238"/>
      <c r="D207" s="229" t="s">
        <v>172</v>
      </c>
      <c r="E207" s="239" t="s">
        <v>1</v>
      </c>
      <c r="F207" s="240" t="s">
        <v>275</v>
      </c>
      <c r="G207" s="238"/>
      <c r="H207" s="241">
        <v>-1.0629999999999999</v>
      </c>
      <c r="I207" s="238"/>
      <c r="J207" s="238"/>
      <c r="K207" s="238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172</v>
      </c>
      <c r="AU207" s="246" t="s">
        <v>81</v>
      </c>
      <c r="AV207" s="14" t="s">
        <v>81</v>
      </c>
      <c r="AW207" s="14" t="s">
        <v>28</v>
      </c>
      <c r="AX207" s="14" t="s">
        <v>71</v>
      </c>
      <c r="AY207" s="246" t="s">
        <v>115</v>
      </c>
    </row>
    <row r="208" s="15" customFormat="1">
      <c r="A208" s="15"/>
      <c r="B208" s="247"/>
      <c r="C208" s="248"/>
      <c r="D208" s="229" t="s">
        <v>172</v>
      </c>
      <c r="E208" s="249" t="s">
        <v>276</v>
      </c>
      <c r="F208" s="250" t="s">
        <v>177</v>
      </c>
      <c r="G208" s="248"/>
      <c r="H208" s="251">
        <v>14.122999999999998</v>
      </c>
      <c r="I208" s="248"/>
      <c r="J208" s="248"/>
      <c r="K208" s="248"/>
      <c r="L208" s="252"/>
      <c r="M208" s="253"/>
      <c r="N208" s="254"/>
      <c r="O208" s="254"/>
      <c r="P208" s="254"/>
      <c r="Q208" s="254"/>
      <c r="R208" s="254"/>
      <c r="S208" s="254"/>
      <c r="T208" s="25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6" t="s">
        <v>172</v>
      </c>
      <c r="AU208" s="256" t="s">
        <v>81</v>
      </c>
      <c r="AV208" s="15" t="s">
        <v>134</v>
      </c>
      <c r="AW208" s="15" t="s">
        <v>28</v>
      </c>
      <c r="AX208" s="15" t="s">
        <v>79</v>
      </c>
      <c r="AY208" s="256" t="s">
        <v>115</v>
      </c>
    </row>
    <row r="209" s="12" customFormat="1" ht="22.8" customHeight="1">
      <c r="A209" s="12"/>
      <c r="B209" s="195"/>
      <c r="C209" s="196"/>
      <c r="D209" s="197" t="s">
        <v>70</v>
      </c>
      <c r="E209" s="208" t="s">
        <v>134</v>
      </c>
      <c r="F209" s="208" t="s">
        <v>277</v>
      </c>
      <c r="G209" s="196"/>
      <c r="H209" s="196"/>
      <c r="I209" s="196"/>
      <c r="J209" s="209">
        <f>BK209</f>
        <v>2709</v>
      </c>
      <c r="K209" s="196"/>
      <c r="L209" s="200"/>
      <c r="M209" s="201"/>
      <c r="N209" s="202"/>
      <c r="O209" s="202"/>
      <c r="P209" s="203">
        <f>SUM(P210:P211)</f>
        <v>2.7656999999999998</v>
      </c>
      <c r="Q209" s="202"/>
      <c r="R209" s="203">
        <f>SUM(R210:R211)</f>
        <v>0</v>
      </c>
      <c r="S209" s="202"/>
      <c r="T209" s="204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5" t="s">
        <v>79</v>
      </c>
      <c r="AT209" s="206" t="s">
        <v>70</v>
      </c>
      <c r="AU209" s="206" t="s">
        <v>79</v>
      </c>
      <c r="AY209" s="205" t="s">
        <v>115</v>
      </c>
      <c r="BK209" s="207">
        <f>SUM(BK210:BK211)</f>
        <v>2709</v>
      </c>
    </row>
    <row r="210" s="2" customFormat="1" ht="16.5" customHeight="1">
      <c r="A210" s="32"/>
      <c r="B210" s="33"/>
      <c r="C210" s="210" t="s">
        <v>278</v>
      </c>
      <c r="D210" s="210" t="s">
        <v>118</v>
      </c>
      <c r="E210" s="211" t="s">
        <v>279</v>
      </c>
      <c r="F210" s="212" t="s">
        <v>280</v>
      </c>
      <c r="G210" s="213" t="s">
        <v>152</v>
      </c>
      <c r="H210" s="214">
        <v>2.1000000000000001</v>
      </c>
      <c r="I210" s="215">
        <v>1290</v>
      </c>
      <c r="J210" s="215">
        <f>ROUND(I210*H210,2)</f>
        <v>2709</v>
      </c>
      <c r="K210" s="212" t="s">
        <v>122</v>
      </c>
      <c r="L210" s="38"/>
      <c r="M210" s="216" t="s">
        <v>1</v>
      </c>
      <c r="N210" s="217" t="s">
        <v>36</v>
      </c>
      <c r="O210" s="218">
        <v>1.317</v>
      </c>
      <c r="P210" s="218">
        <f>O210*H210</f>
        <v>2.7656999999999998</v>
      </c>
      <c r="Q210" s="218">
        <v>0</v>
      </c>
      <c r="R210" s="218">
        <f>Q210*H210</f>
        <v>0</v>
      </c>
      <c r="S210" s="218">
        <v>0</v>
      </c>
      <c r="T210" s="219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220" t="s">
        <v>134</v>
      </c>
      <c r="AT210" s="220" t="s">
        <v>118</v>
      </c>
      <c r="AU210" s="220" t="s">
        <v>81</v>
      </c>
      <c r="AY210" s="17" t="s">
        <v>115</v>
      </c>
      <c r="BE210" s="221">
        <f>IF(N210="základní",J210,0)</f>
        <v>2709</v>
      </c>
      <c r="BF210" s="221">
        <f>IF(N210="snížená",J210,0)</f>
        <v>0</v>
      </c>
      <c r="BG210" s="221">
        <f>IF(N210="zákl. přenesená",J210,0)</f>
        <v>0</v>
      </c>
      <c r="BH210" s="221">
        <f>IF(N210="sníž. přenesená",J210,0)</f>
        <v>0</v>
      </c>
      <c r="BI210" s="221">
        <f>IF(N210="nulová",J210,0)</f>
        <v>0</v>
      </c>
      <c r="BJ210" s="17" t="s">
        <v>79</v>
      </c>
      <c r="BK210" s="221">
        <f>ROUND(I210*H210,2)</f>
        <v>2709</v>
      </c>
      <c r="BL210" s="17" t="s">
        <v>134</v>
      </c>
      <c r="BM210" s="220" t="s">
        <v>281</v>
      </c>
    </row>
    <row r="211" s="14" customFormat="1">
      <c r="A211" s="14"/>
      <c r="B211" s="237"/>
      <c r="C211" s="238"/>
      <c r="D211" s="229" t="s">
        <v>172</v>
      </c>
      <c r="E211" s="239" t="s">
        <v>1</v>
      </c>
      <c r="F211" s="240" t="s">
        <v>282</v>
      </c>
      <c r="G211" s="238"/>
      <c r="H211" s="241">
        <v>2.1000000000000001</v>
      </c>
      <c r="I211" s="238"/>
      <c r="J211" s="238"/>
      <c r="K211" s="238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172</v>
      </c>
      <c r="AU211" s="246" t="s">
        <v>81</v>
      </c>
      <c r="AV211" s="14" t="s">
        <v>81</v>
      </c>
      <c r="AW211" s="14" t="s">
        <v>28</v>
      </c>
      <c r="AX211" s="14" t="s">
        <v>79</v>
      </c>
      <c r="AY211" s="246" t="s">
        <v>115</v>
      </c>
    </row>
    <row r="212" s="12" customFormat="1" ht="22.8" customHeight="1">
      <c r="A212" s="12"/>
      <c r="B212" s="195"/>
      <c r="C212" s="196"/>
      <c r="D212" s="197" t="s">
        <v>70</v>
      </c>
      <c r="E212" s="208" t="s">
        <v>207</v>
      </c>
      <c r="F212" s="208" t="s">
        <v>283</v>
      </c>
      <c r="G212" s="196"/>
      <c r="H212" s="196"/>
      <c r="I212" s="196"/>
      <c r="J212" s="209">
        <f>BK212</f>
        <v>169266.60000000001</v>
      </c>
      <c r="K212" s="196"/>
      <c r="L212" s="200"/>
      <c r="M212" s="201"/>
      <c r="N212" s="202"/>
      <c r="O212" s="202"/>
      <c r="P212" s="203">
        <f>SUM(P213:P230)</f>
        <v>20.008000000000003</v>
      </c>
      <c r="Q212" s="202"/>
      <c r="R212" s="203">
        <f>SUM(R213:R230)</f>
        <v>3.2716100000000004</v>
      </c>
      <c r="S212" s="202"/>
      <c r="T212" s="204">
        <f>SUM(T213:T230)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5" t="s">
        <v>79</v>
      </c>
      <c r="AT212" s="206" t="s">
        <v>70</v>
      </c>
      <c r="AU212" s="206" t="s">
        <v>79</v>
      </c>
      <c r="AY212" s="205" t="s">
        <v>115</v>
      </c>
      <c r="BK212" s="207">
        <f>SUM(BK213:BK230)</f>
        <v>169266.60000000001</v>
      </c>
    </row>
    <row r="213" s="2" customFormat="1" ht="24.15" customHeight="1">
      <c r="A213" s="32"/>
      <c r="B213" s="33"/>
      <c r="C213" s="257" t="s">
        <v>284</v>
      </c>
      <c r="D213" s="257" t="s">
        <v>248</v>
      </c>
      <c r="E213" s="258" t="s">
        <v>285</v>
      </c>
      <c r="F213" s="259" t="s">
        <v>286</v>
      </c>
      <c r="G213" s="260" t="s">
        <v>287</v>
      </c>
      <c r="H213" s="261">
        <v>22</v>
      </c>
      <c r="I213" s="262">
        <v>2060</v>
      </c>
      <c r="J213" s="262">
        <f>ROUND(I213*H213,2)</f>
        <v>45320</v>
      </c>
      <c r="K213" s="259" t="s">
        <v>122</v>
      </c>
      <c r="L213" s="263"/>
      <c r="M213" s="264" t="s">
        <v>1</v>
      </c>
      <c r="N213" s="265" t="s">
        <v>36</v>
      </c>
      <c r="O213" s="218">
        <v>0</v>
      </c>
      <c r="P213" s="218">
        <f>O213*H213</f>
        <v>0</v>
      </c>
      <c r="Q213" s="218">
        <v>0.01273</v>
      </c>
      <c r="R213" s="218">
        <f>Q213*H213</f>
        <v>0.28005999999999998</v>
      </c>
      <c r="S213" s="218">
        <v>0</v>
      </c>
      <c r="T213" s="219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220" t="s">
        <v>207</v>
      </c>
      <c r="AT213" s="220" t="s">
        <v>248</v>
      </c>
      <c r="AU213" s="220" t="s">
        <v>81</v>
      </c>
      <c r="AY213" s="17" t="s">
        <v>115</v>
      </c>
      <c r="BE213" s="221">
        <f>IF(N213="základní",J213,0)</f>
        <v>45320</v>
      </c>
      <c r="BF213" s="221">
        <f>IF(N213="snížená",J213,0)</f>
        <v>0</v>
      </c>
      <c r="BG213" s="221">
        <f>IF(N213="zákl. přenesená",J213,0)</f>
        <v>0</v>
      </c>
      <c r="BH213" s="221">
        <f>IF(N213="sníž. přenesená",J213,0)</f>
        <v>0</v>
      </c>
      <c r="BI213" s="221">
        <f>IF(N213="nulová",J213,0)</f>
        <v>0</v>
      </c>
      <c r="BJ213" s="17" t="s">
        <v>79</v>
      </c>
      <c r="BK213" s="221">
        <f>ROUND(I213*H213,2)</f>
        <v>45320</v>
      </c>
      <c r="BL213" s="17" t="s">
        <v>134</v>
      </c>
      <c r="BM213" s="220" t="s">
        <v>288</v>
      </c>
    </row>
    <row r="214" s="2" customFormat="1" ht="24.15" customHeight="1">
      <c r="A214" s="32"/>
      <c r="B214" s="33"/>
      <c r="C214" s="210" t="s">
        <v>289</v>
      </c>
      <c r="D214" s="210" t="s">
        <v>118</v>
      </c>
      <c r="E214" s="211" t="s">
        <v>290</v>
      </c>
      <c r="F214" s="212" t="s">
        <v>291</v>
      </c>
      <c r="G214" s="213" t="s">
        <v>287</v>
      </c>
      <c r="H214" s="214">
        <v>22</v>
      </c>
      <c r="I214" s="215">
        <v>211</v>
      </c>
      <c r="J214" s="215">
        <f>ROUND(I214*H214,2)</f>
        <v>4642</v>
      </c>
      <c r="K214" s="212" t="s">
        <v>122</v>
      </c>
      <c r="L214" s="38"/>
      <c r="M214" s="216" t="s">
        <v>1</v>
      </c>
      <c r="N214" s="217" t="s">
        <v>36</v>
      </c>
      <c r="O214" s="218">
        <v>0.36799999999999999</v>
      </c>
      <c r="P214" s="218">
        <f>O214*H214</f>
        <v>8.0960000000000001</v>
      </c>
      <c r="Q214" s="218">
        <v>2.0000000000000002E-05</v>
      </c>
      <c r="R214" s="218">
        <f>Q214*H214</f>
        <v>0.00044000000000000002</v>
      </c>
      <c r="S214" s="218">
        <v>0</v>
      </c>
      <c r="T214" s="219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220" t="s">
        <v>134</v>
      </c>
      <c r="AT214" s="220" t="s">
        <v>118</v>
      </c>
      <c r="AU214" s="220" t="s">
        <v>81</v>
      </c>
      <c r="AY214" s="17" t="s">
        <v>115</v>
      </c>
      <c r="BE214" s="221">
        <f>IF(N214="základní",J214,0)</f>
        <v>4642</v>
      </c>
      <c r="BF214" s="221">
        <f>IF(N214="snížená",J214,0)</f>
        <v>0</v>
      </c>
      <c r="BG214" s="221">
        <f>IF(N214="zákl. přenesená",J214,0)</f>
        <v>0</v>
      </c>
      <c r="BH214" s="221">
        <f>IF(N214="sníž. přenesená",J214,0)</f>
        <v>0</v>
      </c>
      <c r="BI214" s="221">
        <f>IF(N214="nulová",J214,0)</f>
        <v>0</v>
      </c>
      <c r="BJ214" s="17" t="s">
        <v>79</v>
      </c>
      <c r="BK214" s="221">
        <f>ROUND(I214*H214,2)</f>
        <v>4642</v>
      </c>
      <c r="BL214" s="17" t="s">
        <v>134</v>
      </c>
      <c r="BM214" s="220" t="s">
        <v>292</v>
      </c>
    </row>
    <row r="215" s="2" customFormat="1" ht="16.5" customHeight="1">
      <c r="A215" s="32"/>
      <c r="B215" s="33"/>
      <c r="C215" s="257" t="s">
        <v>7</v>
      </c>
      <c r="D215" s="257" t="s">
        <v>248</v>
      </c>
      <c r="E215" s="258" t="s">
        <v>293</v>
      </c>
      <c r="F215" s="259" t="s">
        <v>294</v>
      </c>
      <c r="G215" s="260" t="s">
        <v>295</v>
      </c>
      <c r="H215" s="261">
        <v>1</v>
      </c>
      <c r="I215" s="262">
        <v>671</v>
      </c>
      <c r="J215" s="262">
        <f>ROUND(I215*H215,2)</f>
        <v>671</v>
      </c>
      <c r="K215" s="259" t="s">
        <v>122</v>
      </c>
      <c r="L215" s="263"/>
      <c r="M215" s="264" t="s">
        <v>1</v>
      </c>
      <c r="N215" s="265" t="s">
        <v>36</v>
      </c>
      <c r="O215" s="218">
        <v>0</v>
      </c>
      <c r="P215" s="218">
        <f>O215*H215</f>
        <v>0</v>
      </c>
      <c r="Q215" s="218">
        <v>0.002</v>
      </c>
      <c r="R215" s="218">
        <f>Q215*H215</f>
        <v>0.002</v>
      </c>
      <c r="S215" s="218">
        <v>0</v>
      </c>
      <c r="T215" s="219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220" t="s">
        <v>207</v>
      </c>
      <c r="AT215" s="220" t="s">
        <v>248</v>
      </c>
      <c r="AU215" s="220" t="s">
        <v>81</v>
      </c>
      <c r="AY215" s="17" t="s">
        <v>115</v>
      </c>
      <c r="BE215" s="221">
        <f>IF(N215="základní",J215,0)</f>
        <v>671</v>
      </c>
      <c r="BF215" s="221">
        <f>IF(N215="snížená",J215,0)</f>
        <v>0</v>
      </c>
      <c r="BG215" s="221">
        <f>IF(N215="zákl. přenesená",J215,0)</f>
        <v>0</v>
      </c>
      <c r="BH215" s="221">
        <f>IF(N215="sníž. přenesená",J215,0)</f>
        <v>0</v>
      </c>
      <c r="BI215" s="221">
        <f>IF(N215="nulová",J215,0)</f>
        <v>0</v>
      </c>
      <c r="BJ215" s="17" t="s">
        <v>79</v>
      </c>
      <c r="BK215" s="221">
        <f>ROUND(I215*H215,2)</f>
        <v>671</v>
      </c>
      <c r="BL215" s="17" t="s">
        <v>134</v>
      </c>
      <c r="BM215" s="220" t="s">
        <v>296</v>
      </c>
    </row>
    <row r="216" s="2" customFormat="1" ht="16.5" customHeight="1">
      <c r="A216" s="32"/>
      <c r="B216" s="33"/>
      <c r="C216" s="257" t="s">
        <v>297</v>
      </c>
      <c r="D216" s="257" t="s">
        <v>248</v>
      </c>
      <c r="E216" s="258" t="s">
        <v>298</v>
      </c>
      <c r="F216" s="259" t="s">
        <v>299</v>
      </c>
      <c r="G216" s="260" t="s">
        <v>295</v>
      </c>
      <c r="H216" s="261">
        <v>1</v>
      </c>
      <c r="I216" s="262">
        <v>1470</v>
      </c>
      <c r="J216" s="262">
        <f>ROUND(I216*H216,2)</f>
        <v>1470</v>
      </c>
      <c r="K216" s="259" t="s">
        <v>122</v>
      </c>
      <c r="L216" s="263"/>
      <c r="M216" s="264" t="s">
        <v>1</v>
      </c>
      <c r="N216" s="265" t="s">
        <v>36</v>
      </c>
      <c r="O216" s="218">
        <v>0</v>
      </c>
      <c r="P216" s="218">
        <f>O216*H216</f>
        <v>0</v>
      </c>
      <c r="Q216" s="218">
        <v>0.0038</v>
      </c>
      <c r="R216" s="218">
        <f>Q216*H216</f>
        <v>0.0038</v>
      </c>
      <c r="S216" s="218">
        <v>0</v>
      </c>
      <c r="T216" s="219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220" t="s">
        <v>207</v>
      </c>
      <c r="AT216" s="220" t="s">
        <v>248</v>
      </c>
      <c r="AU216" s="220" t="s">
        <v>81</v>
      </c>
      <c r="AY216" s="17" t="s">
        <v>115</v>
      </c>
      <c r="BE216" s="221">
        <f>IF(N216="základní",J216,0)</f>
        <v>1470</v>
      </c>
      <c r="BF216" s="221">
        <f>IF(N216="snížená",J216,0)</f>
        <v>0</v>
      </c>
      <c r="BG216" s="221">
        <f>IF(N216="zákl. přenesená",J216,0)</f>
        <v>0</v>
      </c>
      <c r="BH216" s="221">
        <f>IF(N216="sníž. přenesená",J216,0)</f>
        <v>0</v>
      </c>
      <c r="BI216" s="221">
        <f>IF(N216="nulová",J216,0)</f>
        <v>0</v>
      </c>
      <c r="BJ216" s="17" t="s">
        <v>79</v>
      </c>
      <c r="BK216" s="221">
        <f>ROUND(I216*H216,2)</f>
        <v>1470</v>
      </c>
      <c r="BL216" s="17" t="s">
        <v>134</v>
      </c>
      <c r="BM216" s="220" t="s">
        <v>300</v>
      </c>
    </row>
    <row r="217" s="2" customFormat="1" ht="33" customHeight="1">
      <c r="A217" s="32"/>
      <c r="B217" s="33"/>
      <c r="C217" s="210" t="s">
        <v>301</v>
      </c>
      <c r="D217" s="210" t="s">
        <v>118</v>
      </c>
      <c r="E217" s="211" t="s">
        <v>302</v>
      </c>
      <c r="F217" s="212" t="s">
        <v>303</v>
      </c>
      <c r="G217" s="213" t="s">
        <v>295</v>
      </c>
      <c r="H217" s="214">
        <v>2</v>
      </c>
      <c r="I217" s="215">
        <v>540</v>
      </c>
      <c r="J217" s="215">
        <f>ROUND(I217*H217,2)</f>
        <v>1080</v>
      </c>
      <c r="K217" s="212" t="s">
        <v>122</v>
      </c>
      <c r="L217" s="38"/>
      <c r="M217" s="216" t="s">
        <v>1</v>
      </c>
      <c r="N217" s="217" t="s">
        <v>36</v>
      </c>
      <c r="O217" s="218">
        <v>1.2310000000000001</v>
      </c>
      <c r="P217" s="218">
        <f>O217*H217</f>
        <v>2.4620000000000002</v>
      </c>
      <c r="Q217" s="218">
        <v>0</v>
      </c>
      <c r="R217" s="218">
        <f>Q217*H217</f>
        <v>0</v>
      </c>
      <c r="S217" s="218">
        <v>0</v>
      </c>
      <c r="T217" s="219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220" t="s">
        <v>134</v>
      </c>
      <c r="AT217" s="220" t="s">
        <v>118</v>
      </c>
      <c r="AU217" s="220" t="s">
        <v>81</v>
      </c>
      <c r="AY217" s="17" t="s">
        <v>115</v>
      </c>
      <c r="BE217" s="221">
        <f>IF(N217="základní",J217,0)</f>
        <v>1080</v>
      </c>
      <c r="BF217" s="221">
        <f>IF(N217="snížená",J217,0)</f>
        <v>0</v>
      </c>
      <c r="BG217" s="221">
        <f>IF(N217="zákl. přenesená",J217,0)</f>
        <v>0</v>
      </c>
      <c r="BH217" s="221">
        <f>IF(N217="sníž. přenesená",J217,0)</f>
        <v>0</v>
      </c>
      <c r="BI217" s="221">
        <f>IF(N217="nulová",J217,0)</f>
        <v>0</v>
      </c>
      <c r="BJ217" s="17" t="s">
        <v>79</v>
      </c>
      <c r="BK217" s="221">
        <f>ROUND(I217*H217,2)</f>
        <v>1080</v>
      </c>
      <c r="BL217" s="17" t="s">
        <v>134</v>
      </c>
      <c r="BM217" s="220" t="s">
        <v>304</v>
      </c>
    </row>
    <row r="218" s="2" customFormat="1" ht="21.75" customHeight="1">
      <c r="A218" s="32"/>
      <c r="B218" s="33"/>
      <c r="C218" s="257" t="s">
        <v>305</v>
      </c>
      <c r="D218" s="257" t="s">
        <v>248</v>
      </c>
      <c r="E218" s="258" t="s">
        <v>306</v>
      </c>
      <c r="F218" s="259" t="s">
        <v>307</v>
      </c>
      <c r="G218" s="260" t="s">
        <v>295</v>
      </c>
      <c r="H218" s="261">
        <v>2</v>
      </c>
      <c r="I218" s="262">
        <v>614</v>
      </c>
      <c r="J218" s="262">
        <f>ROUND(I218*H218,2)</f>
        <v>1228</v>
      </c>
      <c r="K218" s="259" t="s">
        <v>122</v>
      </c>
      <c r="L218" s="263"/>
      <c r="M218" s="264" t="s">
        <v>1</v>
      </c>
      <c r="N218" s="265" t="s">
        <v>36</v>
      </c>
      <c r="O218" s="218">
        <v>0</v>
      </c>
      <c r="P218" s="218">
        <f>O218*H218</f>
        <v>0</v>
      </c>
      <c r="Q218" s="218">
        <v>0.0018</v>
      </c>
      <c r="R218" s="218">
        <f>Q218*H218</f>
        <v>0.0035999999999999999</v>
      </c>
      <c r="S218" s="218">
        <v>0</v>
      </c>
      <c r="T218" s="219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220" t="s">
        <v>207</v>
      </c>
      <c r="AT218" s="220" t="s">
        <v>248</v>
      </c>
      <c r="AU218" s="220" t="s">
        <v>81</v>
      </c>
      <c r="AY218" s="17" t="s">
        <v>115</v>
      </c>
      <c r="BE218" s="221">
        <f>IF(N218="základní",J218,0)</f>
        <v>1228</v>
      </c>
      <c r="BF218" s="221">
        <f>IF(N218="snížená",J218,0)</f>
        <v>0</v>
      </c>
      <c r="BG218" s="221">
        <f>IF(N218="zákl. přenesená",J218,0)</f>
        <v>0</v>
      </c>
      <c r="BH218" s="221">
        <f>IF(N218="sníž. přenesená",J218,0)</f>
        <v>0</v>
      </c>
      <c r="BI218" s="221">
        <f>IF(N218="nulová",J218,0)</f>
        <v>0</v>
      </c>
      <c r="BJ218" s="17" t="s">
        <v>79</v>
      </c>
      <c r="BK218" s="221">
        <f>ROUND(I218*H218,2)</f>
        <v>1228</v>
      </c>
      <c r="BL218" s="17" t="s">
        <v>134</v>
      </c>
      <c r="BM218" s="220" t="s">
        <v>308</v>
      </c>
    </row>
    <row r="219" s="2" customFormat="1" ht="24.15" customHeight="1">
      <c r="A219" s="32"/>
      <c r="B219" s="33"/>
      <c r="C219" s="210" t="s">
        <v>309</v>
      </c>
      <c r="D219" s="210" t="s">
        <v>118</v>
      </c>
      <c r="E219" s="211" t="s">
        <v>310</v>
      </c>
      <c r="F219" s="212" t="s">
        <v>311</v>
      </c>
      <c r="G219" s="213" t="s">
        <v>295</v>
      </c>
      <c r="H219" s="214">
        <v>2</v>
      </c>
      <c r="I219" s="215">
        <v>696</v>
      </c>
      <c r="J219" s="215">
        <f>ROUND(I219*H219,2)</f>
        <v>1392</v>
      </c>
      <c r="K219" s="212" t="s">
        <v>122</v>
      </c>
      <c r="L219" s="38"/>
      <c r="M219" s="216" t="s">
        <v>1</v>
      </c>
      <c r="N219" s="217" t="s">
        <v>36</v>
      </c>
      <c r="O219" s="218">
        <v>1.248</v>
      </c>
      <c r="P219" s="218">
        <f>O219*H219</f>
        <v>2.496</v>
      </c>
      <c r="Q219" s="218">
        <v>0.00010000000000000001</v>
      </c>
      <c r="R219" s="218">
        <f>Q219*H219</f>
        <v>0.00020000000000000001</v>
      </c>
      <c r="S219" s="218">
        <v>0</v>
      </c>
      <c r="T219" s="219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220" t="s">
        <v>134</v>
      </c>
      <c r="AT219" s="220" t="s">
        <v>118</v>
      </c>
      <c r="AU219" s="220" t="s">
        <v>81</v>
      </c>
      <c r="AY219" s="17" t="s">
        <v>115</v>
      </c>
      <c r="BE219" s="221">
        <f>IF(N219="základní",J219,0)</f>
        <v>1392</v>
      </c>
      <c r="BF219" s="221">
        <f>IF(N219="snížená",J219,0)</f>
        <v>0</v>
      </c>
      <c r="BG219" s="221">
        <f>IF(N219="zákl. přenesená",J219,0)</f>
        <v>0</v>
      </c>
      <c r="BH219" s="221">
        <f>IF(N219="sníž. přenesená",J219,0)</f>
        <v>0</v>
      </c>
      <c r="BI219" s="221">
        <f>IF(N219="nulová",J219,0)</f>
        <v>0</v>
      </c>
      <c r="BJ219" s="17" t="s">
        <v>79</v>
      </c>
      <c r="BK219" s="221">
        <f>ROUND(I219*H219,2)</f>
        <v>1392</v>
      </c>
      <c r="BL219" s="17" t="s">
        <v>134</v>
      </c>
      <c r="BM219" s="220" t="s">
        <v>312</v>
      </c>
    </row>
    <row r="220" s="2" customFormat="1" ht="24.15" customHeight="1">
      <c r="A220" s="32"/>
      <c r="B220" s="33"/>
      <c r="C220" s="257" t="s">
        <v>313</v>
      </c>
      <c r="D220" s="257" t="s">
        <v>248</v>
      </c>
      <c r="E220" s="258" t="s">
        <v>314</v>
      </c>
      <c r="F220" s="259" t="s">
        <v>315</v>
      </c>
      <c r="G220" s="260" t="s">
        <v>295</v>
      </c>
      <c r="H220" s="261">
        <v>1</v>
      </c>
      <c r="I220" s="262">
        <v>16000</v>
      </c>
      <c r="J220" s="262">
        <f>ROUND(I220*H220,2)</f>
        <v>16000</v>
      </c>
      <c r="K220" s="259" t="s">
        <v>122</v>
      </c>
      <c r="L220" s="263"/>
      <c r="M220" s="264" t="s">
        <v>1</v>
      </c>
      <c r="N220" s="265" t="s">
        <v>36</v>
      </c>
      <c r="O220" s="218">
        <v>0</v>
      </c>
      <c r="P220" s="218">
        <f>O220*H220</f>
        <v>0</v>
      </c>
      <c r="Q220" s="218">
        <v>0.068000000000000005</v>
      </c>
      <c r="R220" s="218">
        <f>Q220*H220</f>
        <v>0.068000000000000005</v>
      </c>
      <c r="S220" s="218">
        <v>0</v>
      </c>
      <c r="T220" s="219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220" t="s">
        <v>207</v>
      </c>
      <c r="AT220" s="220" t="s">
        <v>248</v>
      </c>
      <c r="AU220" s="220" t="s">
        <v>81</v>
      </c>
      <c r="AY220" s="17" t="s">
        <v>115</v>
      </c>
      <c r="BE220" s="221">
        <f>IF(N220="základní",J220,0)</f>
        <v>16000</v>
      </c>
      <c r="BF220" s="221">
        <f>IF(N220="snížená",J220,0)</f>
        <v>0</v>
      </c>
      <c r="BG220" s="221">
        <f>IF(N220="zákl. přenesená",J220,0)</f>
        <v>0</v>
      </c>
      <c r="BH220" s="221">
        <f>IF(N220="sníž. přenesená",J220,0)</f>
        <v>0</v>
      </c>
      <c r="BI220" s="221">
        <f>IF(N220="nulová",J220,0)</f>
        <v>0</v>
      </c>
      <c r="BJ220" s="17" t="s">
        <v>79</v>
      </c>
      <c r="BK220" s="221">
        <f>ROUND(I220*H220,2)</f>
        <v>16000</v>
      </c>
      <c r="BL220" s="17" t="s">
        <v>134</v>
      </c>
      <c r="BM220" s="220" t="s">
        <v>316</v>
      </c>
    </row>
    <row r="221" s="2" customFormat="1" ht="33" customHeight="1">
      <c r="A221" s="32"/>
      <c r="B221" s="33"/>
      <c r="C221" s="210" t="s">
        <v>317</v>
      </c>
      <c r="D221" s="210" t="s">
        <v>118</v>
      </c>
      <c r="E221" s="211" t="s">
        <v>318</v>
      </c>
      <c r="F221" s="212" t="s">
        <v>319</v>
      </c>
      <c r="G221" s="213" t="s">
        <v>295</v>
      </c>
      <c r="H221" s="214">
        <v>1</v>
      </c>
      <c r="I221" s="215">
        <v>1180</v>
      </c>
      <c r="J221" s="215">
        <f>ROUND(I221*H221,2)</f>
        <v>1180</v>
      </c>
      <c r="K221" s="212" t="s">
        <v>122</v>
      </c>
      <c r="L221" s="38"/>
      <c r="M221" s="216" t="s">
        <v>1</v>
      </c>
      <c r="N221" s="217" t="s">
        <v>36</v>
      </c>
      <c r="O221" s="218">
        <v>0.78800000000000003</v>
      </c>
      <c r="P221" s="218">
        <f>O221*H221</f>
        <v>0.78800000000000003</v>
      </c>
      <c r="Q221" s="218">
        <v>0.37164000000000003</v>
      </c>
      <c r="R221" s="218">
        <f>Q221*H221</f>
        <v>0.37164000000000003</v>
      </c>
      <c r="S221" s="218">
        <v>0</v>
      </c>
      <c r="T221" s="219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220" t="s">
        <v>134</v>
      </c>
      <c r="AT221" s="220" t="s">
        <v>118</v>
      </c>
      <c r="AU221" s="220" t="s">
        <v>81</v>
      </c>
      <c r="AY221" s="17" t="s">
        <v>115</v>
      </c>
      <c r="BE221" s="221">
        <f>IF(N221="základní",J221,0)</f>
        <v>1180</v>
      </c>
      <c r="BF221" s="221">
        <f>IF(N221="snížená",J221,0)</f>
        <v>0</v>
      </c>
      <c r="BG221" s="221">
        <f>IF(N221="zákl. přenesená",J221,0)</f>
        <v>0</v>
      </c>
      <c r="BH221" s="221">
        <f>IF(N221="sníž. přenesená",J221,0)</f>
        <v>0</v>
      </c>
      <c r="BI221" s="221">
        <f>IF(N221="nulová",J221,0)</f>
        <v>0</v>
      </c>
      <c r="BJ221" s="17" t="s">
        <v>79</v>
      </c>
      <c r="BK221" s="221">
        <f>ROUND(I221*H221,2)</f>
        <v>1180</v>
      </c>
      <c r="BL221" s="17" t="s">
        <v>134</v>
      </c>
      <c r="BM221" s="220" t="s">
        <v>320</v>
      </c>
    </row>
    <row r="222" s="2" customFormat="1" ht="24.15" customHeight="1">
      <c r="A222" s="32"/>
      <c r="B222" s="33"/>
      <c r="C222" s="257" t="s">
        <v>321</v>
      </c>
      <c r="D222" s="257" t="s">
        <v>248</v>
      </c>
      <c r="E222" s="258" t="s">
        <v>322</v>
      </c>
      <c r="F222" s="259" t="s">
        <v>323</v>
      </c>
      <c r="G222" s="260" t="s">
        <v>287</v>
      </c>
      <c r="H222" s="261">
        <v>4</v>
      </c>
      <c r="I222" s="262">
        <v>6560</v>
      </c>
      <c r="J222" s="262">
        <f>ROUND(I222*H222,2)</f>
        <v>26240</v>
      </c>
      <c r="K222" s="259" t="s">
        <v>122</v>
      </c>
      <c r="L222" s="263"/>
      <c r="M222" s="264" t="s">
        <v>1</v>
      </c>
      <c r="N222" s="265" t="s">
        <v>36</v>
      </c>
      <c r="O222" s="218">
        <v>0</v>
      </c>
      <c r="P222" s="218">
        <f>O222*H222</f>
        <v>0</v>
      </c>
      <c r="Q222" s="218">
        <v>0.069500000000000006</v>
      </c>
      <c r="R222" s="218">
        <f>Q222*H222</f>
        <v>0.27800000000000002</v>
      </c>
      <c r="S222" s="218">
        <v>0</v>
      </c>
      <c r="T222" s="219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220" t="s">
        <v>207</v>
      </c>
      <c r="AT222" s="220" t="s">
        <v>248</v>
      </c>
      <c r="AU222" s="220" t="s">
        <v>81</v>
      </c>
      <c r="AY222" s="17" t="s">
        <v>115</v>
      </c>
      <c r="BE222" s="221">
        <f>IF(N222="základní",J222,0)</f>
        <v>26240</v>
      </c>
      <c r="BF222" s="221">
        <f>IF(N222="snížená",J222,0)</f>
        <v>0</v>
      </c>
      <c r="BG222" s="221">
        <f>IF(N222="zákl. přenesená",J222,0)</f>
        <v>0</v>
      </c>
      <c r="BH222" s="221">
        <f>IF(N222="sníž. přenesená",J222,0)</f>
        <v>0</v>
      </c>
      <c r="BI222" s="221">
        <f>IF(N222="nulová",J222,0)</f>
        <v>0</v>
      </c>
      <c r="BJ222" s="17" t="s">
        <v>79</v>
      </c>
      <c r="BK222" s="221">
        <f>ROUND(I222*H222,2)</f>
        <v>26240</v>
      </c>
      <c r="BL222" s="17" t="s">
        <v>134</v>
      </c>
      <c r="BM222" s="220" t="s">
        <v>324</v>
      </c>
    </row>
    <row r="223" s="2" customFormat="1" ht="16.5" customHeight="1">
      <c r="A223" s="32"/>
      <c r="B223" s="33"/>
      <c r="C223" s="257" t="s">
        <v>325</v>
      </c>
      <c r="D223" s="257" t="s">
        <v>248</v>
      </c>
      <c r="E223" s="258" t="s">
        <v>326</v>
      </c>
      <c r="F223" s="259" t="s">
        <v>327</v>
      </c>
      <c r="G223" s="260" t="s">
        <v>287</v>
      </c>
      <c r="H223" s="261">
        <v>4</v>
      </c>
      <c r="I223" s="262">
        <v>8550</v>
      </c>
      <c r="J223" s="262">
        <f>ROUND(I223*H223,2)</f>
        <v>34200</v>
      </c>
      <c r="K223" s="259" t="s">
        <v>122</v>
      </c>
      <c r="L223" s="263"/>
      <c r="M223" s="264" t="s">
        <v>1</v>
      </c>
      <c r="N223" s="265" t="s">
        <v>36</v>
      </c>
      <c r="O223" s="218">
        <v>0</v>
      </c>
      <c r="P223" s="218">
        <f>O223*H223</f>
        <v>0</v>
      </c>
      <c r="Q223" s="218">
        <v>0.037999999999999999</v>
      </c>
      <c r="R223" s="218">
        <f>Q223*H223</f>
        <v>0.152</v>
      </c>
      <c r="S223" s="218">
        <v>0</v>
      </c>
      <c r="T223" s="219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220" t="s">
        <v>207</v>
      </c>
      <c r="AT223" s="220" t="s">
        <v>248</v>
      </c>
      <c r="AU223" s="220" t="s">
        <v>81</v>
      </c>
      <c r="AY223" s="17" t="s">
        <v>115</v>
      </c>
      <c r="BE223" s="221">
        <f>IF(N223="základní",J223,0)</f>
        <v>34200</v>
      </c>
      <c r="BF223" s="221">
        <f>IF(N223="snížená",J223,0)</f>
        <v>0</v>
      </c>
      <c r="BG223" s="221">
        <f>IF(N223="zákl. přenesená",J223,0)</f>
        <v>0</v>
      </c>
      <c r="BH223" s="221">
        <f>IF(N223="sníž. přenesená",J223,0)</f>
        <v>0</v>
      </c>
      <c r="BI223" s="221">
        <f>IF(N223="nulová",J223,0)</f>
        <v>0</v>
      </c>
      <c r="BJ223" s="17" t="s">
        <v>79</v>
      </c>
      <c r="BK223" s="221">
        <f>ROUND(I223*H223,2)</f>
        <v>34200</v>
      </c>
      <c r="BL223" s="17" t="s">
        <v>134</v>
      </c>
      <c r="BM223" s="220" t="s">
        <v>328</v>
      </c>
    </row>
    <row r="224" s="2" customFormat="1" ht="24.15" customHeight="1">
      <c r="A224" s="32"/>
      <c r="B224" s="33"/>
      <c r="C224" s="257" t="s">
        <v>329</v>
      </c>
      <c r="D224" s="257" t="s">
        <v>248</v>
      </c>
      <c r="E224" s="258" t="s">
        <v>330</v>
      </c>
      <c r="F224" s="259" t="s">
        <v>331</v>
      </c>
      <c r="G224" s="260" t="s">
        <v>295</v>
      </c>
      <c r="H224" s="261">
        <v>2</v>
      </c>
      <c r="I224" s="262">
        <v>1180</v>
      </c>
      <c r="J224" s="262">
        <f>ROUND(I224*H224,2)</f>
        <v>2360</v>
      </c>
      <c r="K224" s="259" t="s">
        <v>122</v>
      </c>
      <c r="L224" s="263"/>
      <c r="M224" s="264" t="s">
        <v>1</v>
      </c>
      <c r="N224" s="265" t="s">
        <v>36</v>
      </c>
      <c r="O224" s="218">
        <v>0</v>
      </c>
      <c r="P224" s="218">
        <f>O224*H224</f>
        <v>0</v>
      </c>
      <c r="Q224" s="218">
        <v>0.0103</v>
      </c>
      <c r="R224" s="218">
        <f>Q224*H224</f>
        <v>0.0206</v>
      </c>
      <c r="S224" s="218">
        <v>0</v>
      </c>
      <c r="T224" s="219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220" t="s">
        <v>207</v>
      </c>
      <c r="AT224" s="220" t="s">
        <v>248</v>
      </c>
      <c r="AU224" s="220" t="s">
        <v>81</v>
      </c>
      <c r="AY224" s="17" t="s">
        <v>115</v>
      </c>
      <c r="BE224" s="221">
        <f>IF(N224="základní",J224,0)</f>
        <v>2360</v>
      </c>
      <c r="BF224" s="221">
        <f>IF(N224="snížená",J224,0)</f>
        <v>0</v>
      </c>
      <c r="BG224" s="221">
        <f>IF(N224="zákl. přenesená",J224,0)</f>
        <v>0</v>
      </c>
      <c r="BH224" s="221">
        <f>IF(N224="sníž. přenesená",J224,0)</f>
        <v>0</v>
      </c>
      <c r="BI224" s="221">
        <f>IF(N224="nulová",J224,0)</f>
        <v>0</v>
      </c>
      <c r="BJ224" s="17" t="s">
        <v>79</v>
      </c>
      <c r="BK224" s="221">
        <f>ROUND(I224*H224,2)</f>
        <v>2360</v>
      </c>
      <c r="BL224" s="17" t="s">
        <v>134</v>
      </c>
      <c r="BM224" s="220" t="s">
        <v>332</v>
      </c>
    </row>
    <row r="225" s="2" customFormat="1" ht="24.15" customHeight="1">
      <c r="A225" s="32"/>
      <c r="B225" s="33"/>
      <c r="C225" s="210" t="s">
        <v>333</v>
      </c>
      <c r="D225" s="210" t="s">
        <v>118</v>
      </c>
      <c r="E225" s="211" t="s">
        <v>334</v>
      </c>
      <c r="F225" s="212" t="s">
        <v>335</v>
      </c>
      <c r="G225" s="213" t="s">
        <v>287</v>
      </c>
      <c r="H225" s="214">
        <v>4</v>
      </c>
      <c r="I225" s="215">
        <v>1080</v>
      </c>
      <c r="J225" s="215">
        <f>ROUND(I225*H225,2)</f>
        <v>4320</v>
      </c>
      <c r="K225" s="212" t="s">
        <v>122</v>
      </c>
      <c r="L225" s="38"/>
      <c r="M225" s="216" t="s">
        <v>1</v>
      </c>
      <c r="N225" s="217" t="s">
        <v>36</v>
      </c>
      <c r="O225" s="218">
        <v>0.46999999999999997</v>
      </c>
      <c r="P225" s="218">
        <f>O225*H225</f>
        <v>1.8799999999999999</v>
      </c>
      <c r="Q225" s="218">
        <v>0.43819000000000002</v>
      </c>
      <c r="R225" s="218">
        <f>Q225*H225</f>
        <v>1.7527600000000001</v>
      </c>
      <c r="S225" s="218">
        <v>0</v>
      </c>
      <c r="T225" s="219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220" t="s">
        <v>134</v>
      </c>
      <c r="AT225" s="220" t="s">
        <v>118</v>
      </c>
      <c r="AU225" s="220" t="s">
        <v>81</v>
      </c>
      <c r="AY225" s="17" t="s">
        <v>115</v>
      </c>
      <c r="BE225" s="221">
        <f>IF(N225="základní",J225,0)</f>
        <v>4320</v>
      </c>
      <c r="BF225" s="221">
        <f>IF(N225="snížená",J225,0)</f>
        <v>0</v>
      </c>
      <c r="BG225" s="221">
        <f>IF(N225="zákl. přenesená",J225,0)</f>
        <v>0</v>
      </c>
      <c r="BH225" s="221">
        <f>IF(N225="sníž. přenesená",J225,0)</f>
        <v>0</v>
      </c>
      <c r="BI225" s="221">
        <f>IF(N225="nulová",J225,0)</f>
        <v>0</v>
      </c>
      <c r="BJ225" s="17" t="s">
        <v>79</v>
      </c>
      <c r="BK225" s="221">
        <f>ROUND(I225*H225,2)</f>
        <v>4320</v>
      </c>
      <c r="BL225" s="17" t="s">
        <v>134</v>
      </c>
      <c r="BM225" s="220" t="s">
        <v>336</v>
      </c>
    </row>
    <row r="226" s="2" customFormat="1" ht="33" customHeight="1">
      <c r="A226" s="32"/>
      <c r="B226" s="33"/>
      <c r="C226" s="210" t="s">
        <v>337</v>
      </c>
      <c r="D226" s="210" t="s">
        <v>118</v>
      </c>
      <c r="E226" s="211" t="s">
        <v>338</v>
      </c>
      <c r="F226" s="212" t="s">
        <v>339</v>
      </c>
      <c r="G226" s="213" t="s">
        <v>295</v>
      </c>
      <c r="H226" s="214">
        <v>1</v>
      </c>
      <c r="I226" s="215">
        <v>14400</v>
      </c>
      <c r="J226" s="215">
        <f>ROUND(I226*H226,2)</f>
        <v>14400</v>
      </c>
      <c r="K226" s="212" t="s">
        <v>122</v>
      </c>
      <c r="L226" s="38"/>
      <c r="M226" s="216" t="s">
        <v>1</v>
      </c>
      <c r="N226" s="217" t="s">
        <v>36</v>
      </c>
      <c r="O226" s="218">
        <v>1.7509999999999999</v>
      </c>
      <c r="P226" s="218">
        <f>O226*H226</f>
        <v>1.7509999999999999</v>
      </c>
      <c r="Q226" s="218">
        <v>0.21007999999999999</v>
      </c>
      <c r="R226" s="218">
        <f>Q226*H226</f>
        <v>0.21007999999999999</v>
      </c>
      <c r="S226" s="218">
        <v>0</v>
      </c>
      <c r="T226" s="219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220" t="s">
        <v>134</v>
      </c>
      <c r="AT226" s="220" t="s">
        <v>118</v>
      </c>
      <c r="AU226" s="220" t="s">
        <v>81</v>
      </c>
      <c r="AY226" s="17" t="s">
        <v>115</v>
      </c>
      <c r="BE226" s="221">
        <f>IF(N226="základní",J226,0)</f>
        <v>14400</v>
      </c>
      <c r="BF226" s="221">
        <f>IF(N226="snížená",J226,0)</f>
        <v>0</v>
      </c>
      <c r="BG226" s="221">
        <f>IF(N226="zákl. přenesená",J226,0)</f>
        <v>0</v>
      </c>
      <c r="BH226" s="221">
        <f>IF(N226="sníž. přenesená",J226,0)</f>
        <v>0</v>
      </c>
      <c r="BI226" s="221">
        <f>IF(N226="nulová",J226,0)</f>
        <v>0</v>
      </c>
      <c r="BJ226" s="17" t="s">
        <v>79</v>
      </c>
      <c r="BK226" s="221">
        <f>ROUND(I226*H226,2)</f>
        <v>14400</v>
      </c>
      <c r="BL226" s="17" t="s">
        <v>134</v>
      </c>
      <c r="BM226" s="220" t="s">
        <v>340</v>
      </c>
    </row>
    <row r="227" s="2" customFormat="1" ht="24.15" customHeight="1">
      <c r="A227" s="32"/>
      <c r="B227" s="33"/>
      <c r="C227" s="210" t="s">
        <v>341</v>
      </c>
      <c r="D227" s="210" t="s">
        <v>118</v>
      </c>
      <c r="E227" s="211" t="s">
        <v>342</v>
      </c>
      <c r="F227" s="212" t="s">
        <v>343</v>
      </c>
      <c r="G227" s="213" t="s">
        <v>295</v>
      </c>
      <c r="H227" s="214">
        <v>1</v>
      </c>
      <c r="I227" s="215">
        <v>2500</v>
      </c>
      <c r="J227" s="215">
        <f>ROUND(I227*H227,2)</f>
        <v>2500</v>
      </c>
      <c r="K227" s="212" t="s">
        <v>122</v>
      </c>
      <c r="L227" s="38"/>
      <c r="M227" s="216" t="s">
        <v>1</v>
      </c>
      <c r="N227" s="217" t="s">
        <v>36</v>
      </c>
      <c r="O227" s="218">
        <v>0.083000000000000004</v>
      </c>
      <c r="P227" s="218">
        <f>O227*H227</f>
        <v>0.083000000000000004</v>
      </c>
      <c r="Q227" s="218">
        <v>0.012120000000000001</v>
      </c>
      <c r="R227" s="218">
        <f>Q227*H227</f>
        <v>0.012120000000000001</v>
      </c>
      <c r="S227" s="218">
        <v>0</v>
      </c>
      <c r="T227" s="21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220" t="s">
        <v>134</v>
      </c>
      <c r="AT227" s="220" t="s">
        <v>118</v>
      </c>
      <c r="AU227" s="220" t="s">
        <v>81</v>
      </c>
      <c r="AY227" s="17" t="s">
        <v>115</v>
      </c>
      <c r="BE227" s="221">
        <f>IF(N227="základní",J227,0)</f>
        <v>2500</v>
      </c>
      <c r="BF227" s="221">
        <f>IF(N227="snížená",J227,0)</f>
        <v>0</v>
      </c>
      <c r="BG227" s="221">
        <f>IF(N227="zákl. přenesená",J227,0)</f>
        <v>0</v>
      </c>
      <c r="BH227" s="221">
        <f>IF(N227="sníž. přenesená",J227,0)</f>
        <v>0</v>
      </c>
      <c r="BI227" s="221">
        <f>IF(N227="nulová",J227,0)</f>
        <v>0</v>
      </c>
      <c r="BJ227" s="17" t="s">
        <v>79</v>
      </c>
      <c r="BK227" s="221">
        <f>ROUND(I227*H227,2)</f>
        <v>2500</v>
      </c>
      <c r="BL227" s="17" t="s">
        <v>134</v>
      </c>
      <c r="BM227" s="220" t="s">
        <v>344</v>
      </c>
    </row>
    <row r="228" s="2" customFormat="1" ht="24.15" customHeight="1">
      <c r="A228" s="32"/>
      <c r="B228" s="33"/>
      <c r="C228" s="210" t="s">
        <v>345</v>
      </c>
      <c r="D228" s="210" t="s">
        <v>118</v>
      </c>
      <c r="E228" s="211" t="s">
        <v>346</v>
      </c>
      <c r="F228" s="212" t="s">
        <v>347</v>
      </c>
      <c r="G228" s="213" t="s">
        <v>295</v>
      </c>
      <c r="H228" s="214">
        <v>1</v>
      </c>
      <c r="I228" s="215">
        <v>155</v>
      </c>
      <c r="J228" s="215">
        <f>ROUND(I228*H228,2)</f>
        <v>155</v>
      </c>
      <c r="K228" s="212" t="s">
        <v>122</v>
      </c>
      <c r="L228" s="38"/>
      <c r="M228" s="216" t="s">
        <v>1</v>
      </c>
      <c r="N228" s="217" t="s">
        <v>36</v>
      </c>
      <c r="O228" s="218">
        <v>0.33300000000000002</v>
      </c>
      <c r="P228" s="218">
        <f>O228*H228</f>
        <v>0.33300000000000002</v>
      </c>
      <c r="Q228" s="218">
        <v>0</v>
      </c>
      <c r="R228" s="218">
        <f>Q228*H228</f>
        <v>0</v>
      </c>
      <c r="S228" s="218">
        <v>0</v>
      </c>
      <c r="T228" s="21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220" t="s">
        <v>134</v>
      </c>
      <c r="AT228" s="220" t="s">
        <v>118</v>
      </c>
      <c r="AU228" s="220" t="s">
        <v>81</v>
      </c>
      <c r="AY228" s="17" t="s">
        <v>115</v>
      </c>
      <c r="BE228" s="221">
        <f>IF(N228="základní",J228,0)</f>
        <v>155</v>
      </c>
      <c r="BF228" s="221">
        <f>IF(N228="snížená",J228,0)</f>
        <v>0</v>
      </c>
      <c r="BG228" s="221">
        <f>IF(N228="zákl. přenesená",J228,0)</f>
        <v>0</v>
      </c>
      <c r="BH228" s="221">
        <f>IF(N228="sníž. přenesená",J228,0)</f>
        <v>0</v>
      </c>
      <c r="BI228" s="221">
        <f>IF(N228="nulová",J228,0)</f>
        <v>0</v>
      </c>
      <c r="BJ228" s="17" t="s">
        <v>79</v>
      </c>
      <c r="BK228" s="221">
        <f>ROUND(I228*H228,2)</f>
        <v>155</v>
      </c>
      <c r="BL228" s="17" t="s">
        <v>134</v>
      </c>
      <c r="BM228" s="220" t="s">
        <v>348</v>
      </c>
    </row>
    <row r="229" s="2" customFormat="1" ht="24.15" customHeight="1">
      <c r="A229" s="32"/>
      <c r="B229" s="33"/>
      <c r="C229" s="210" t="s">
        <v>349</v>
      </c>
      <c r="D229" s="210" t="s">
        <v>118</v>
      </c>
      <c r="E229" s="211" t="s">
        <v>350</v>
      </c>
      <c r="F229" s="212" t="s">
        <v>351</v>
      </c>
      <c r="G229" s="213" t="s">
        <v>295</v>
      </c>
      <c r="H229" s="214">
        <v>1</v>
      </c>
      <c r="I229" s="215">
        <v>11200</v>
      </c>
      <c r="J229" s="215">
        <f>ROUND(I229*H229,2)</f>
        <v>11200</v>
      </c>
      <c r="K229" s="212" t="s">
        <v>122</v>
      </c>
      <c r="L229" s="38"/>
      <c r="M229" s="216" t="s">
        <v>1</v>
      </c>
      <c r="N229" s="217" t="s">
        <v>36</v>
      </c>
      <c r="O229" s="218">
        <v>0.66700000000000004</v>
      </c>
      <c r="P229" s="218">
        <f>O229*H229</f>
        <v>0.66700000000000004</v>
      </c>
      <c r="Q229" s="218">
        <v>0.11631</v>
      </c>
      <c r="R229" s="218">
        <f>Q229*H229</f>
        <v>0.11631</v>
      </c>
      <c r="S229" s="218">
        <v>0</v>
      </c>
      <c r="T229" s="219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220" t="s">
        <v>134</v>
      </c>
      <c r="AT229" s="220" t="s">
        <v>118</v>
      </c>
      <c r="AU229" s="220" t="s">
        <v>81</v>
      </c>
      <c r="AY229" s="17" t="s">
        <v>115</v>
      </c>
      <c r="BE229" s="221">
        <f>IF(N229="základní",J229,0)</f>
        <v>11200</v>
      </c>
      <c r="BF229" s="221">
        <f>IF(N229="snížená",J229,0)</f>
        <v>0</v>
      </c>
      <c r="BG229" s="221">
        <f>IF(N229="zákl. přenesená",J229,0)</f>
        <v>0</v>
      </c>
      <c r="BH229" s="221">
        <f>IF(N229="sníž. přenesená",J229,0)</f>
        <v>0</v>
      </c>
      <c r="BI229" s="221">
        <f>IF(N229="nulová",J229,0)</f>
        <v>0</v>
      </c>
      <c r="BJ229" s="17" t="s">
        <v>79</v>
      </c>
      <c r="BK229" s="221">
        <f>ROUND(I229*H229,2)</f>
        <v>11200</v>
      </c>
      <c r="BL229" s="17" t="s">
        <v>134</v>
      </c>
      <c r="BM229" s="220" t="s">
        <v>352</v>
      </c>
    </row>
    <row r="230" s="2" customFormat="1" ht="24.15" customHeight="1">
      <c r="A230" s="32"/>
      <c r="B230" s="33"/>
      <c r="C230" s="210" t="s">
        <v>353</v>
      </c>
      <c r="D230" s="210" t="s">
        <v>118</v>
      </c>
      <c r="E230" s="211" t="s">
        <v>354</v>
      </c>
      <c r="F230" s="212" t="s">
        <v>355</v>
      </c>
      <c r="G230" s="213" t="s">
        <v>287</v>
      </c>
      <c r="H230" s="214">
        <v>22</v>
      </c>
      <c r="I230" s="215">
        <v>41.299999999999997</v>
      </c>
      <c r="J230" s="215">
        <f>ROUND(I230*H230,2)</f>
        <v>908.60000000000002</v>
      </c>
      <c r="K230" s="212" t="s">
        <v>122</v>
      </c>
      <c r="L230" s="38"/>
      <c r="M230" s="216" t="s">
        <v>1</v>
      </c>
      <c r="N230" s="217" t="s">
        <v>36</v>
      </c>
      <c r="O230" s="218">
        <v>0.066000000000000003</v>
      </c>
      <c r="P230" s="218">
        <f>O230*H230</f>
        <v>1.452</v>
      </c>
      <c r="Q230" s="218">
        <v>0</v>
      </c>
      <c r="R230" s="218">
        <f>Q230*H230</f>
        <v>0</v>
      </c>
      <c r="S230" s="218">
        <v>0</v>
      </c>
      <c r="T230" s="219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220" t="s">
        <v>134</v>
      </c>
      <c r="AT230" s="220" t="s">
        <v>118</v>
      </c>
      <c r="AU230" s="220" t="s">
        <v>81</v>
      </c>
      <c r="AY230" s="17" t="s">
        <v>115</v>
      </c>
      <c r="BE230" s="221">
        <f>IF(N230="základní",J230,0)</f>
        <v>908.60000000000002</v>
      </c>
      <c r="BF230" s="221">
        <f>IF(N230="snížená",J230,0)</f>
        <v>0</v>
      </c>
      <c r="BG230" s="221">
        <f>IF(N230="zákl. přenesená",J230,0)</f>
        <v>0</v>
      </c>
      <c r="BH230" s="221">
        <f>IF(N230="sníž. přenesená",J230,0)</f>
        <v>0</v>
      </c>
      <c r="BI230" s="221">
        <f>IF(N230="nulová",J230,0)</f>
        <v>0</v>
      </c>
      <c r="BJ230" s="17" t="s">
        <v>79</v>
      </c>
      <c r="BK230" s="221">
        <f>ROUND(I230*H230,2)</f>
        <v>908.60000000000002</v>
      </c>
      <c r="BL230" s="17" t="s">
        <v>134</v>
      </c>
      <c r="BM230" s="220" t="s">
        <v>356</v>
      </c>
    </row>
    <row r="231" s="12" customFormat="1" ht="22.8" customHeight="1">
      <c r="A231" s="12"/>
      <c r="B231" s="195"/>
      <c r="C231" s="196"/>
      <c r="D231" s="197" t="s">
        <v>70</v>
      </c>
      <c r="E231" s="208" t="s">
        <v>213</v>
      </c>
      <c r="F231" s="208" t="s">
        <v>357</v>
      </c>
      <c r="G231" s="196"/>
      <c r="H231" s="196"/>
      <c r="I231" s="196"/>
      <c r="J231" s="209">
        <f>BK231</f>
        <v>0</v>
      </c>
      <c r="K231" s="196"/>
      <c r="L231" s="200"/>
      <c r="M231" s="201"/>
      <c r="N231" s="202"/>
      <c r="O231" s="202"/>
      <c r="P231" s="203">
        <v>0</v>
      </c>
      <c r="Q231" s="202"/>
      <c r="R231" s="203">
        <v>0</v>
      </c>
      <c r="S231" s="202"/>
      <c r="T231" s="204"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5" t="s">
        <v>79</v>
      </c>
      <c r="AT231" s="206" t="s">
        <v>70</v>
      </c>
      <c r="AU231" s="206" t="s">
        <v>79</v>
      </c>
      <c r="AY231" s="205" t="s">
        <v>115</v>
      </c>
      <c r="BK231" s="207">
        <v>0</v>
      </c>
    </row>
    <row r="232" s="12" customFormat="1" ht="22.8" customHeight="1">
      <c r="A232" s="12"/>
      <c r="B232" s="195"/>
      <c r="C232" s="196"/>
      <c r="D232" s="197" t="s">
        <v>70</v>
      </c>
      <c r="E232" s="208" t="s">
        <v>358</v>
      </c>
      <c r="F232" s="208" t="s">
        <v>359</v>
      </c>
      <c r="G232" s="196"/>
      <c r="H232" s="196"/>
      <c r="I232" s="196"/>
      <c r="J232" s="209">
        <f>BK232</f>
        <v>63929.470000000001</v>
      </c>
      <c r="K232" s="196"/>
      <c r="L232" s="200"/>
      <c r="M232" s="201"/>
      <c r="N232" s="202"/>
      <c r="O232" s="202"/>
      <c r="P232" s="203">
        <f>SUM(P233:P242)</f>
        <v>5.4538610000000007</v>
      </c>
      <c r="Q232" s="202"/>
      <c r="R232" s="203">
        <f>SUM(R233:R242)</f>
        <v>0</v>
      </c>
      <c r="S232" s="202"/>
      <c r="T232" s="204">
        <f>SUM(T233:T242)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5" t="s">
        <v>79</v>
      </c>
      <c r="AT232" s="206" t="s">
        <v>70</v>
      </c>
      <c r="AU232" s="206" t="s">
        <v>79</v>
      </c>
      <c r="AY232" s="205" t="s">
        <v>115</v>
      </c>
      <c r="BK232" s="207">
        <f>SUM(BK233:BK242)</f>
        <v>63929.470000000001</v>
      </c>
    </row>
    <row r="233" s="2" customFormat="1" ht="16.5" customHeight="1">
      <c r="A233" s="32"/>
      <c r="B233" s="33"/>
      <c r="C233" s="210" t="s">
        <v>360</v>
      </c>
      <c r="D233" s="210" t="s">
        <v>118</v>
      </c>
      <c r="E233" s="211" t="s">
        <v>361</v>
      </c>
      <c r="F233" s="212" t="s">
        <v>362</v>
      </c>
      <c r="G233" s="213" t="s">
        <v>240</v>
      </c>
      <c r="H233" s="214">
        <v>4.2910000000000004</v>
      </c>
      <c r="I233" s="215">
        <v>759</v>
      </c>
      <c r="J233" s="215">
        <f>ROUND(I233*H233,2)</f>
        <v>3256.8699999999999</v>
      </c>
      <c r="K233" s="212" t="s">
        <v>122</v>
      </c>
      <c r="L233" s="38"/>
      <c r="M233" s="216" t="s">
        <v>1</v>
      </c>
      <c r="N233" s="217" t="s">
        <v>36</v>
      </c>
      <c r="O233" s="218">
        <v>0.83499999999999996</v>
      </c>
      <c r="P233" s="218">
        <f>O233*H233</f>
        <v>3.5829850000000003</v>
      </c>
      <c r="Q233" s="218">
        <v>0</v>
      </c>
      <c r="R233" s="218">
        <f>Q233*H233</f>
        <v>0</v>
      </c>
      <c r="S233" s="218">
        <v>0</v>
      </c>
      <c r="T233" s="219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220" t="s">
        <v>134</v>
      </c>
      <c r="AT233" s="220" t="s">
        <v>118</v>
      </c>
      <c r="AU233" s="220" t="s">
        <v>81</v>
      </c>
      <c r="AY233" s="17" t="s">
        <v>115</v>
      </c>
      <c r="BE233" s="221">
        <f>IF(N233="základní",J233,0)</f>
        <v>3256.8699999999999</v>
      </c>
      <c r="BF233" s="221">
        <f>IF(N233="snížená",J233,0)</f>
        <v>0</v>
      </c>
      <c r="BG233" s="221">
        <f>IF(N233="zákl. přenesená",J233,0)</f>
        <v>0</v>
      </c>
      <c r="BH233" s="221">
        <f>IF(N233="sníž. přenesená",J233,0)</f>
        <v>0</v>
      </c>
      <c r="BI233" s="221">
        <f>IF(N233="nulová",J233,0)</f>
        <v>0</v>
      </c>
      <c r="BJ233" s="17" t="s">
        <v>79</v>
      </c>
      <c r="BK233" s="221">
        <f>ROUND(I233*H233,2)</f>
        <v>3256.8699999999999</v>
      </c>
      <c r="BL233" s="17" t="s">
        <v>134</v>
      </c>
      <c r="BM233" s="220" t="s">
        <v>363</v>
      </c>
    </row>
    <row r="234" s="14" customFormat="1">
      <c r="A234" s="14"/>
      <c r="B234" s="237"/>
      <c r="C234" s="238"/>
      <c r="D234" s="229" t="s">
        <v>172</v>
      </c>
      <c r="E234" s="239" t="s">
        <v>1</v>
      </c>
      <c r="F234" s="240" t="s">
        <v>364</v>
      </c>
      <c r="G234" s="238"/>
      <c r="H234" s="241">
        <v>4.2910000000000004</v>
      </c>
      <c r="I234" s="238"/>
      <c r="J234" s="238"/>
      <c r="K234" s="238"/>
      <c r="L234" s="242"/>
      <c r="M234" s="243"/>
      <c r="N234" s="244"/>
      <c r="O234" s="244"/>
      <c r="P234" s="244"/>
      <c r="Q234" s="244"/>
      <c r="R234" s="244"/>
      <c r="S234" s="244"/>
      <c r="T234" s="24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6" t="s">
        <v>172</v>
      </c>
      <c r="AU234" s="246" t="s">
        <v>81</v>
      </c>
      <c r="AV234" s="14" t="s">
        <v>81</v>
      </c>
      <c r="AW234" s="14" t="s">
        <v>28</v>
      </c>
      <c r="AX234" s="14" t="s">
        <v>79</v>
      </c>
      <c r="AY234" s="246" t="s">
        <v>115</v>
      </c>
    </row>
    <row r="235" s="2" customFormat="1" ht="24.15" customHeight="1">
      <c r="A235" s="32"/>
      <c r="B235" s="33"/>
      <c r="C235" s="210" t="s">
        <v>365</v>
      </c>
      <c r="D235" s="210" t="s">
        <v>118</v>
      </c>
      <c r="E235" s="211" t="s">
        <v>366</v>
      </c>
      <c r="F235" s="212" t="s">
        <v>367</v>
      </c>
      <c r="G235" s="213" t="s">
        <v>240</v>
      </c>
      <c r="H235" s="214">
        <v>64.364999999999995</v>
      </c>
      <c r="I235" s="215">
        <v>18.899999999999999</v>
      </c>
      <c r="J235" s="215">
        <f>ROUND(I235*H235,2)</f>
        <v>1216.5</v>
      </c>
      <c r="K235" s="212" t="s">
        <v>122</v>
      </c>
      <c r="L235" s="38"/>
      <c r="M235" s="216" t="s">
        <v>1</v>
      </c>
      <c r="N235" s="217" t="s">
        <v>36</v>
      </c>
      <c r="O235" s="218">
        <v>0.0040000000000000001</v>
      </c>
      <c r="P235" s="218">
        <f>O235*H235</f>
        <v>0.25745999999999997</v>
      </c>
      <c r="Q235" s="218">
        <v>0</v>
      </c>
      <c r="R235" s="218">
        <f>Q235*H235</f>
        <v>0</v>
      </c>
      <c r="S235" s="218">
        <v>0</v>
      </c>
      <c r="T235" s="219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220" t="s">
        <v>134</v>
      </c>
      <c r="AT235" s="220" t="s">
        <v>118</v>
      </c>
      <c r="AU235" s="220" t="s">
        <v>81</v>
      </c>
      <c r="AY235" s="17" t="s">
        <v>115</v>
      </c>
      <c r="BE235" s="221">
        <f>IF(N235="základní",J235,0)</f>
        <v>1216.5</v>
      </c>
      <c r="BF235" s="221">
        <f>IF(N235="snížená",J235,0)</f>
        <v>0</v>
      </c>
      <c r="BG235" s="221">
        <f>IF(N235="zákl. přenesená",J235,0)</f>
        <v>0</v>
      </c>
      <c r="BH235" s="221">
        <f>IF(N235="sníž. přenesená",J235,0)</f>
        <v>0</v>
      </c>
      <c r="BI235" s="221">
        <f>IF(N235="nulová",J235,0)</f>
        <v>0</v>
      </c>
      <c r="BJ235" s="17" t="s">
        <v>79</v>
      </c>
      <c r="BK235" s="221">
        <f>ROUND(I235*H235,2)</f>
        <v>1216.5</v>
      </c>
      <c r="BL235" s="17" t="s">
        <v>134</v>
      </c>
      <c r="BM235" s="220" t="s">
        <v>368</v>
      </c>
    </row>
    <row r="236" s="2" customFormat="1">
      <c r="A236" s="32"/>
      <c r="B236" s="33"/>
      <c r="C236" s="34"/>
      <c r="D236" s="229" t="s">
        <v>266</v>
      </c>
      <c r="E236" s="34"/>
      <c r="F236" s="266" t="s">
        <v>369</v>
      </c>
      <c r="G236" s="34"/>
      <c r="H236" s="34"/>
      <c r="I236" s="34"/>
      <c r="J236" s="34"/>
      <c r="K236" s="34"/>
      <c r="L236" s="38"/>
      <c r="M236" s="267"/>
      <c r="N236" s="268"/>
      <c r="O236" s="84"/>
      <c r="P236" s="84"/>
      <c r="Q236" s="84"/>
      <c r="R236" s="84"/>
      <c r="S236" s="84"/>
      <c r="T236" s="85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T236" s="17" t="s">
        <v>266</v>
      </c>
      <c r="AU236" s="17" t="s">
        <v>81</v>
      </c>
    </row>
    <row r="237" s="14" customFormat="1">
      <c r="A237" s="14"/>
      <c r="B237" s="237"/>
      <c r="C237" s="238"/>
      <c r="D237" s="229" t="s">
        <v>172</v>
      </c>
      <c r="E237" s="239" t="s">
        <v>1</v>
      </c>
      <c r="F237" s="240" t="s">
        <v>364</v>
      </c>
      <c r="G237" s="238"/>
      <c r="H237" s="241">
        <v>4.2910000000000004</v>
      </c>
      <c r="I237" s="238"/>
      <c r="J237" s="238"/>
      <c r="K237" s="238"/>
      <c r="L237" s="242"/>
      <c r="M237" s="243"/>
      <c r="N237" s="244"/>
      <c r="O237" s="244"/>
      <c r="P237" s="244"/>
      <c r="Q237" s="244"/>
      <c r="R237" s="244"/>
      <c r="S237" s="244"/>
      <c r="T237" s="24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6" t="s">
        <v>172</v>
      </c>
      <c r="AU237" s="246" t="s">
        <v>81</v>
      </c>
      <c r="AV237" s="14" t="s">
        <v>81</v>
      </c>
      <c r="AW237" s="14" t="s">
        <v>28</v>
      </c>
      <c r="AX237" s="14" t="s">
        <v>79</v>
      </c>
      <c r="AY237" s="246" t="s">
        <v>115</v>
      </c>
    </row>
    <row r="238" s="14" customFormat="1">
      <c r="A238" s="14"/>
      <c r="B238" s="237"/>
      <c r="C238" s="238"/>
      <c r="D238" s="229" t="s">
        <v>172</v>
      </c>
      <c r="E238" s="238"/>
      <c r="F238" s="240" t="s">
        <v>370</v>
      </c>
      <c r="G238" s="238"/>
      <c r="H238" s="241">
        <v>64.364999999999995</v>
      </c>
      <c r="I238" s="238"/>
      <c r="J238" s="238"/>
      <c r="K238" s="238"/>
      <c r="L238" s="242"/>
      <c r="M238" s="243"/>
      <c r="N238" s="244"/>
      <c r="O238" s="244"/>
      <c r="P238" s="244"/>
      <c r="Q238" s="244"/>
      <c r="R238" s="244"/>
      <c r="S238" s="244"/>
      <c r="T238" s="24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6" t="s">
        <v>172</v>
      </c>
      <c r="AU238" s="246" t="s">
        <v>81</v>
      </c>
      <c r="AV238" s="14" t="s">
        <v>81</v>
      </c>
      <c r="AW238" s="14" t="s">
        <v>4</v>
      </c>
      <c r="AX238" s="14" t="s">
        <v>79</v>
      </c>
      <c r="AY238" s="246" t="s">
        <v>115</v>
      </c>
    </row>
    <row r="239" s="2" customFormat="1" ht="24.15" customHeight="1">
      <c r="A239" s="32"/>
      <c r="B239" s="33"/>
      <c r="C239" s="210" t="s">
        <v>371</v>
      </c>
      <c r="D239" s="210" t="s">
        <v>118</v>
      </c>
      <c r="E239" s="211" t="s">
        <v>372</v>
      </c>
      <c r="F239" s="212" t="s">
        <v>373</v>
      </c>
      <c r="G239" s="213" t="s">
        <v>240</v>
      </c>
      <c r="H239" s="214">
        <v>4.2910000000000004</v>
      </c>
      <c r="I239" s="215">
        <v>556</v>
      </c>
      <c r="J239" s="215">
        <f>ROUND(I239*H239,2)</f>
        <v>2385.8000000000002</v>
      </c>
      <c r="K239" s="212" t="s">
        <v>122</v>
      </c>
      <c r="L239" s="38"/>
      <c r="M239" s="216" t="s">
        <v>1</v>
      </c>
      <c r="N239" s="217" t="s">
        <v>36</v>
      </c>
      <c r="O239" s="218">
        <v>0.376</v>
      </c>
      <c r="P239" s="218">
        <f>O239*H239</f>
        <v>1.6134160000000002</v>
      </c>
      <c r="Q239" s="218">
        <v>0</v>
      </c>
      <c r="R239" s="218">
        <f>Q239*H239</f>
        <v>0</v>
      </c>
      <c r="S239" s="218">
        <v>0</v>
      </c>
      <c r="T239" s="219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220" t="s">
        <v>134</v>
      </c>
      <c r="AT239" s="220" t="s">
        <v>118</v>
      </c>
      <c r="AU239" s="220" t="s">
        <v>81</v>
      </c>
      <c r="AY239" s="17" t="s">
        <v>115</v>
      </c>
      <c r="BE239" s="221">
        <f>IF(N239="základní",J239,0)</f>
        <v>2385.8000000000002</v>
      </c>
      <c r="BF239" s="221">
        <f>IF(N239="snížená",J239,0)</f>
        <v>0</v>
      </c>
      <c r="BG239" s="221">
        <f>IF(N239="zákl. přenesená",J239,0)</f>
        <v>0</v>
      </c>
      <c r="BH239" s="221">
        <f>IF(N239="sníž. přenesená",J239,0)</f>
        <v>0</v>
      </c>
      <c r="BI239" s="221">
        <f>IF(N239="nulová",J239,0)</f>
        <v>0</v>
      </c>
      <c r="BJ239" s="17" t="s">
        <v>79</v>
      </c>
      <c r="BK239" s="221">
        <f>ROUND(I239*H239,2)</f>
        <v>2385.8000000000002</v>
      </c>
      <c r="BL239" s="17" t="s">
        <v>134</v>
      </c>
      <c r="BM239" s="220" t="s">
        <v>374</v>
      </c>
    </row>
    <row r="240" s="14" customFormat="1">
      <c r="A240" s="14"/>
      <c r="B240" s="237"/>
      <c r="C240" s="238"/>
      <c r="D240" s="229" t="s">
        <v>172</v>
      </c>
      <c r="E240" s="239" t="s">
        <v>1</v>
      </c>
      <c r="F240" s="240" t="s">
        <v>364</v>
      </c>
      <c r="G240" s="238"/>
      <c r="H240" s="241">
        <v>4.2910000000000004</v>
      </c>
      <c r="I240" s="238"/>
      <c r="J240" s="238"/>
      <c r="K240" s="238"/>
      <c r="L240" s="242"/>
      <c r="M240" s="243"/>
      <c r="N240" s="244"/>
      <c r="O240" s="244"/>
      <c r="P240" s="244"/>
      <c r="Q240" s="244"/>
      <c r="R240" s="244"/>
      <c r="S240" s="244"/>
      <c r="T240" s="24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6" t="s">
        <v>172</v>
      </c>
      <c r="AU240" s="246" t="s">
        <v>81</v>
      </c>
      <c r="AV240" s="14" t="s">
        <v>81</v>
      </c>
      <c r="AW240" s="14" t="s">
        <v>28</v>
      </c>
      <c r="AX240" s="14" t="s">
        <v>79</v>
      </c>
      <c r="AY240" s="246" t="s">
        <v>115</v>
      </c>
    </row>
    <row r="241" s="2" customFormat="1" ht="33" customHeight="1">
      <c r="A241" s="32"/>
      <c r="B241" s="33"/>
      <c r="C241" s="210" t="s">
        <v>375</v>
      </c>
      <c r="D241" s="210" t="s">
        <v>118</v>
      </c>
      <c r="E241" s="211" t="s">
        <v>376</v>
      </c>
      <c r="F241" s="212" t="s">
        <v>377</v>
      </c>
      <c r="G241" s="213" t="s">
        <v>240</v>
      </c>
      <c r="H241" s="214">
        <v>4.2910000000000004</v>
      </c>
      <c r="I241" s="215">
        <v>13300</v>
      </c>
      <c r="J241" s="215">
        <f>ROUND(I241*H241,2)</f>
        <v>57070.300000000003</v>
      </c>
      <c r="K241" s="212" t="s">
        <v>122</v>
      </c>
      <c r="L241" s="38"/>
      <c r="M241" s="216" t="s">
        <v>1</v>
      </c>
      <c r="N241" s="217" t="s">
        <v>36</v>
      </c>
      <c r="O241" s="218">
        <v>0</v>
      </c>
      <c r="P241" s="218">
        <f>O241*H241</f>
        <v>0</v>
      </c>
      <c r="Q241" s="218">
        <v>0</v>
      </c>
      <c r="R241" s="218">
        <f>Q241*H241</f>
        <v>0</v>
      </c>
      <c r="S241" s="218">
        <v>0</v>
      </c>
      <c r="T241" s="219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220" t="s">
        <v>134</v>
      </c>
      <c r="AT241" s="220" t="s">
        <v>118</v>
      </c>
      <c r="AU241" s="220" t="s">
        <v>81</v>
      </c>
      <c r="AY241" s="17" t="s">
        <v>115</v>
      </c>
      <c r="BE241" s="221">
        <f>IF(N241="základní",J241,0)</f>
        <v>57070.300000000003</v>
      </c>
      <c r="BF241" s="221">
        <f>IF(N241="snížená",J241,0)</f>
        <v>0</v>
      </c>
      <c r="BG241" s="221">
        <f>IF(N241="zákl. přenesená",J241,0)</f>
        <v>0</v>
      </c>
      <c r="BH241" s="221">
        <f>IF(N241="sníž. přenesená",J241,0)</f>
        <v>0</v>
      </c>
      <c r="BI241" s="221">
        <f>IF(N241="nulová",J241,0)</f>
        <v>0</v>
      </c>
      <c r="BJ241" s="17" t="s">
        <v>79</v>
      </c>
      <c r="BK241" s="221">
        <f>ROUND(I241*H241,2)</f>
        <v>57070.300000000003</v>
      </c>
      <c r="BL241" s="17" t="s">
        <v>134</v>
      </c>
      <c r="BM241" s="220" t="s">
        <v>378</v>
      </c>
    </row>
    <row r="242" s="14" customFormat="1">
      <c r="A242" s="14"/>
      <c r="B242" s="237"/>
      <c r="C242" s="238"/>
      <c r="D242" s="229" t="s">
        <v>172</v>
      </c>
      <c r="E242" s="239" t="s">
        <v>1</v>
      </c>
      <c r="F242" s="240" t="s">
        <v>364</v>
      </c>
      <c r="G242" s="238"/>
      <c r="H242" s="241">
        <v>4.2910000000000004</v>
      </c>
      <c r="I242" s="238"/>
      <c r="J242" s="238"/>
      <c r="K242" s="238"/>
      <c r="L242" s="242"/>
      <c r="M242" s="243"/>
      <c r="N242" s="244"/>
      <c r="O242" s="244"/>
      <c r="P242" s="244"/>
      <c r="Q242" s="244"/>
      <c r="R242" s="244"/>
      <c r="S242" s="244"/>
      <c r="T242" s="24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6" t="s">
        <v>172</v>
      </c>
      <c r="AU242" s="246" t="s">
        <v>81</v>
      </c>
      <c r="AV242" s="14" t="s">
        <v>81</v>
      </c>
      <c r="AW242" s="14" t="s">
        <v>28</v>
      </c>
      <c r="AX242" s="14" t="s">
        <v>79</v>
      </c>
      <c r="AY242" s="246" t="s">
        <v>115</v>
      </c>
    </row>
    <row r="243" s="12" customFormat="1" ht="22.8" customHeight="1">
      <c r="A243" s="12"/>
      <c r="B243" s="195"/>
      <c r="C243" s="196"/>
      <c r="D243" s="197" t="s">
        <v>70</v>
      </c>
      <c r="E243" s="208" t="s">
        <v>379</v>
      </c>
      <c r="F243" s="208" t="s">
        <v>380</v>
      </c>
      <c r="G243" s="196"/>
      <c r="H243" s="196"/>
      <c r="I243" s="196"/>
      <c r="J243" s="209">
        <f>BK243</f>
        <v>60756.639999999999</v>
      </c>
      <c r="K243" s="196"/>
      <c r="L243" s="200"/>
      <c r="M243" s="201"/>
      <c r="N243" s="202"/>
      <c r="O243" s="202"/>
      <c r="P243" s="203">
        <f>P244</f>
        <v>75.562879999999993</v>
      </c>
      <c r="Q243" s="202"/>
      <c r="R243" s="203">
        <f>R244</f>
        <v>0</v>
      </c>
      <c r="S243" s="202"/>
      <c r="T243" s="204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5" t="s">
        <v>79</v>
      </c>
      <c r="AT243" s="206" t="s">
        <v>70</v>
      </c>
      <c r="AU243" s="206" t="s">
        <v>79</v>
      </c>
      <c r="AY243" s="205" t="s">
        <v>115</v>
      </c>
      <c r="BK243" s="207">
        <f>BK244</f>
        <v>60756.639999999999</v>
      </c>
    </row>
    <row r="244" s="2" customFormat="1" ht="24.15" customHeight="1">
      <c r="A244" s="32"/>
      <c r="B244" s="33"/>
      <c r="C244" s="210" t="s">
        <v>381</v>
      </c>
      <c r="D244" s="210" t="s">
        <v>118</v>
      </c>
      <c r="E244" s="211" t="s">
        <v>382</v>
      </c>
      <c r="F244" s="212" t="s">
        <v>383</v>
      </c>
      <c r="G244" s="213" t="s">
        <v>240</v>
      </c>
      <c r="H244" s="214">
        <v>51.055999999999997</v>
      </c>
      <c r="I244" s="215">
        <v>1190</v>
      </c>
      <c r="J244" s="215">
        <f>ROUND(I244*H244,2)</f>
        <v>60756.639999999999</v>
      </c>
      <c r="K244" s="212" t="s">
        <v>122</v>
      </c>
      <c r="L244" s="38"/>
      <c r="M244" s="222" t="s">
        <v>1</v>
      </c>
      <c r="N244" s="223" t="s">
        <v>36</v>
      </c>
      <c r="O244" s="224">
        <v>1.48</v>
      </c>
      <c r="P244" s="224">
        <f>O244*H244</f>
        <v>75.562879999999993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220" t="s">
        <v>134</v>
      </c>
      <c r="AT244" s="220" t="s">
        <v>118</v>
      </c>
      <c r="AU244" s="220" t="s">
        <v>81</v>
      </c>
      <c r="AY244" s="17" t="s">
        <v>115</v>
      </c>
      <c r="BE244" s="221">
        <f>IF(N244="základní",J244,0)</f>
        <v>60756.639999999999</v>
      </c>
      <c r="BF244" s="221">
        <f>IF(N244="snížená",J244,0)</f>
        <v>0</v>
      </c>
      <c r="BG244" s="221">
        <f>IF(N244="zákl. přenesená",J244,0)</f>
        <v>0</v>
      </c>
      <c r="BH244" s="221">
        <f>IF(N244="sníž. přenesená",J244,0)</f>
        <v>0</v>
      </c>
      <c r="BI244" s="221">
        <f>IF(N244="nulová",J244,0)</f>
        <v>0</v>
      </c>
      <c r="BJ244" s="17" t="s">
        <v>79</v>
      </c>
      <c r="BK244" s="221">
        <f>ROUND(I244*H244,2)</f>
        <v>60756.639999999999</v>
      </c>
      <c r="BL244" s="17" t="s">
        <v>134</v>
      </c>
      <c r="BM244" s="220" t="s">
        <v>384</v>
      </c>
    </row>
    <row r="245" s="2" customFormat="1" ht="6.96" customHeight="1">
      <c r="A245" s="32"/>
      <c r="B245" s="59"/>
      <c r="C245" s="60"/>
      <c r="D245" s="60"/>
      <c r="E245" s="60"/>
      <c r="F245" s="60"/>
      <c r="G245" s="60"/>
      <c r="H245" s="60"/>
      <c r="I245" s="60"/>
      <c r="J245" s="60"/>
      <c r="K245" s="60"/>
      <c r="L245" s="38"/>
      <c r="M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</row>
  </sheetData>
  <sheetProtection sheet="1" autoFilter="0" formatColumns="0" formatRows="0" objects="1" scenarios="1" spinCount="100000" saltValue="Vl0Hkw9BdWDqJJRAWz5F4kvVLtoMhP2jbKt+2jEDz7Sok4XoWnm680bwK9+nOzhr++NY64f/N3oG0NiOESC/lA==" hashValue="UANxqRNqaO/quXb2JZhKqCG0gByGF5xVYFM47tB2aWXzkaOuPaji5pxftdQisWyHfvT0ZT3l9HOOrW2xBRgOCQ==" algorithmName="SHA-512" password="CC35"/>
  <autoFilter ref="C122:K24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9"/>
      <c r="C3" s="130"/>
      <c r="D3" s="130"/>
      <c r="E3" s="130"/>
      <c r="F3" s="130"/>
      <c r="G3" s="130"/>
      <c r="H3" s="20"/>
    </row>
    <row r="4" s="1" customFormat="1" ht="24.96" customHeight="1">
      <c r="B4" s="20"/>
      <c r="C4" s="131" t="s">
        <v>385</v>
      </c>
      <c r="H4" s="20"/>
    </row>
    <row r="5" s="1" customFormat="1" ht="12" customHeight="1">
      <c r="B5" s="20"/>
      <c r="C5" s="269" t="s">
        <v>12</v>
      </c>
      <c r="D5" s="140" t="s">
        <v>13</v>
      </c>
      <c r="E5" s="1"/>
      <c r="F5" s="1"/>
      <c r="H5" s="20"/>
    </row>
    <row r="6" s="1" customFormat="1" ht="36.96" customHeight="1">
      <c r="B6" s="20"/>
      <c r="C6" s="270" t="s">
        <v>14</v>
      </c>
      <c r="D6" s="271" t="s">
        <v>15</v>
      </c>
      <c r="E6" s="1"/>
      <c r="F6" s="1"/>
      <c r="H6" s="20"/>
    </row>
    <row r="7" s="1" customFormat="1" ht="16.5" customHeight="1">
      <c r="B7" s="20"/>
      <c r="C7" s="133" t="s">
        <v>20</v>
      </c>
      <c r="D7" s="137" t="str">
        <f>'Rekapitulace stavby'!AN8</f>
        <v>24. 11. 2025</v>
      </c>
      <c r="H7" s="20"/>
    </row>
    <row r="8" s="2" customFormat="1" ht="10.8" customHeight="1">
      <c r="A8" s="32"/>
      <c r="B8" s="38"/>
      <c r="C8" s="32"/>
      <c r="D8" s="32"/>
      <c r="E8" s="32"/>
      <c r="F8" s="32"/>
      <c r="G8" s="32"/>
      <c r="H8" s="38"/>
    </row>
    <row r="9" s="11" customFormat="1" ht="29.28" customHeight="1">
      <c r="A9" s="184"/>
      <c r="B9" s="272"/>
      <c r="C9" s="273" t="s">
        <v>52</v>
      </c>
      <c r="D9" s="274" t="s">
        <v>53</v>
      </c>
      <c r="E9" s="274" t="s">
        <v>101</v>
      </c>
      <c r="F9" s="275" t="s">
        <v>386</v>
      </c>
      <c r="G9" s="184"/>
      <c r="H9" s="272"/>
    </row>
    <row r="10" s="2" customFormat="1" ht="26.4" customHeight="1">
      <c r="A10" s="32"/>
      <c r="B10" s="38"/>
      <c r="C10" s="276" t="s">
        <v>82</v>
      </c>
      <c r="D10" s="276" t="s">
        <v>83</v>
      </c>
      <c r="E10" s="32"/>
      <c r="F10" s="32"/>
      <c r="G10" s="32"/>
      <c r="H10" s="38"/>
    </row>
    <row r="11" s="2" customFormat="1" ht="16.8" customHeight="1">
      <c r="A11" s="32"/>
      <c r="B11" s="38"/>
      <c r="C11" s="277" t="s">
        <v>150</v>
      </c>
      <c r="D11" s="278" t="s">
        <v>151</v>
      </c>
      <c r="E11" s="279" t="s">
        <v>152</v>
      </c>
      <c r="F11" s="280">
        <v>3.0459999999999998</v>
      </c>
      <c r="G11" s="32"/>
      <c r="H11" s="38"/>
    </row>
    <row r="12" s="2" customFormat="1" ht="16.8" customHeight="1">
      <c r="A12" s="32"/>
      <c r="B12" s="38"/>
      <c r="C12" s="281" t="s">
        <v>1</v>
      </c>
      <c r="D12" s="281" t="s">
        <v>181</v>
      </c>
      <c r="E12" s="17" t="s">
        <v>1</v>
      </c>
      <c r="F12" s="282">
        <v>0</v>
      </c>
      <c r="G12" s="32"/>
      <c r="H12" s="38"/>
    </row>
    <row r="13" s="2" customFormat="1" ht="16.8" customHeight="1">
      <c r="A13" s="32"/>
      <c r="B13" s="38"/>
      <c r="C13" s="281" t="s">
        <v>1</v>
      </c>
      <c r="D13" s="281" t="s">
        <v>182</v>
      </c>
      <c r="E13" s="17" t="s">
        <v>1</v>
      </c>
      <c r="F13" s="282">
        <v>3.0459999999999998</v>
      </c>
      <c r="G13" s="32"/>
      <c r="H13" s="38"/>
    </row>
    <row r="14" s="2" customFormat="1" ht="16.8" customHeight="1">
      <c r="A14" s="32"/>
      <c r="B14" s="38"/>
      <c r="C14" s="281" t="s">
        <v>150</v>
      </c>
      <c r="D14" s="281" t="s">
        <v>177</v>
      </c>
      <c r="E14" s="17" t="s">
        <v>1</v>
      </c>
      <c r="F14" s="282">
        <v>3.0459999999999998</v>
      </c>
      <c r="G14" s="32"/>
      <c r="H14" s="38"/>
    </row>
    <row r="15" s="2" customFormat="1" ht="16.8" customHeight="1">
      <c r="A15" s="32"/>
      <c r="B15" s="38"/>
      <c r="C15" s="283" t="s">
        <v>387</v>
      </c>
      <c r="D15" s="32"/>
      <c r="E15" s="32"/>
      <c r="F15" s="32"/>
      <c r="G15" s="32"/>
      <c r="H15" s="38"/>
    </row>
    <row r="16" s="2" customFormat="1" ht="16.8" customHeight="1">
      <c r="A16" s="32"/>
      <c r="B16" s="38"/>
      <c r="C16" s="281" t="s">
        <v>178</v>
      </c>
      <c r="D16" s="281" t="s">
        <v>179</v>
      </c>
      <c r="E16" s="17" t="s">
        <v>152</v>
      </c>
      <c r="F16" s="282">
        <v>1.5229999999999999</v>
      </c>
      <c r="G16" s="32"/>
      <c r="H16" s="38"/>
    </row>
    <row r="17" s="2" customFormat="1" ht="16.8" customHeight="1">
      <c r="A17" s="32"/>
      <c r="B17" s="38"/>
      <c r="C17" s="281" t="s">
        <v>185</v>
      </c>
      <c r="D17" s="281" t="s">
        <v>186</v>
      </c>
      <c r="E17" s="17" t="s">
        <v>152</v>
      </c>
      <c r="F17" s="282">
        <v>1.371</v>
      </c>
      <c r="G17" s="32"/>
      <c r="H17" s="38"/>
    </row>
    <row r="18" s="2" customFormat="1" ht="16.8" customHeight="1">
      <c r="A18" s="32"/>
      <c r="B18" s="38"/>
      <c r="C18" s="281" t="s">
        <v>189</v>
      </c>
      <c r="D18" s="281" t="s">
        <v>190</v>
      </c>
      <c r="E18" s="17" t="s">
        <v>152</v>
      </c>
      <c r="F18" s="282">
        <v>0.152</v>
      </c>
      <c r="G18" s="32"/>
      <c r="H18" s="38"/>
    </row>
    <row r="19" s="2" customFormat="1">
      <c r="A19" s="32"/>
      <c r="B19" s="38"/>
      <c r="C19" s="281" t="s">
        <v>218</v>
      </c>
      <c r="D19" s="281" t="s">
        <v>219</v>
      </c>
      <c r="E19" s="17" t="s">
        <v>152</v>
      </c>
      <c r="F19" s="282">
        <v>28.158999999999999</v>
      </c>
      <c r="G19" s="32"/>
      <c r="H19" s="38"/>
    </row>
    <row r="20" s="2" customFormat="1">
      <c r="A20" s="32"/>
      <c r="B20" s="38"/>
      <c r="C20" s="281" t="s">
        <v>230</v>
      </c>
      <c r="D20" s="281" t="s">
        <v>231</v>
      </c>
      <c r="E20" s="17" t="s">
        <v>152</v>
      </c>
      <c r="F20" s="282">
        <v>14.943</v>
      </c>
      <c r="G20" s="32"/>
      <c r="H20" s="38"/>
    </row>
    <row r="21" s="2" customFormat="1">
      <c r="A21" s="32"/>
      <c r="B21" s="38"/>
      <c r="C21" s="281" t="s">
        <v>238</v>
      </c>
      <c r="D21" s="281" t="s">
        <v>239</v>
      </c>
      <c r="E21" s="17" t="s">
        <v>240</v>
      </c>
      <c r="F21" s="282">
        <v>61.265999999999998</v>
      </c>
      <c r="G21" s="32"/>
      <c r="H21" s="38"/>
    </row>
    <row r="22" s="2" customFormat="1" ht="16.8" customHeight="1">
      <c r="A22" s="32"/>
      <c r="B22" s="38"/>
      <c r="C22" s="281" t="s">
        <v>234</v>
      </c>
      <c r="D22" s="281" t="s">
        <v>235</v>
      </c>
      <c r="E22" s="17" t="s">
        <v>152</v>
      </c>
      <c r="F22" s="282">
        <v>29.885999999999999</v>
      </c>
      <c r="G22" s="32"/>
      <c r="H22" s="38"/>
    </row>
    <row r="23" s="2" customFormat="1" ht="16.8" customHeight="1">
      <c r="A23" s="32"/>
      <c r="B23" s="38"/>
      <c r="C23" s="281" t="s">
        <v>263</v>
      </c>
      <c r="D23" s="281" t="s">
        <v>264</v>
      </c>
      <c r="E23" s="17" t="s">
        <v>152</v>
      </c>
      <c r="F23" s="282">
        <v>14.122999999999999</v>
      </c>
      <c r="G23" s="32"/>
      <c r="H23" s="38"/>
    </row>
    <row r="24" s="2" customFormat="1" ht="16.8" customHeight="1">
      <c r="A24" s="32"/>
      <c r="B24" s="38"/>
      <c r="C24" s="277" t="s">
        <v>154</v>
      </c>
      <c r="D24" s="278" t="s">
        <v>155</v>
      </c>
      <c r="E24" s="279" t="s">
        <v>152</v>
      </c>
      <c r="F24" s="280">
        <v>26.84</v>
      </c>
      <c r="G24" s="32"/>
      <c r="H24" s="38"/>
    </row>
    <row r="25" s="2" customFormat="1" ht="16.8" customHeight="1">
      <c r="A25" s="32"/>
      <c r="B25" s="38"/>
      <c r="C25" s="281" t="s">
        <v>1</v>
      </c>
      <c r="D25" s="281" t="s">
        <v>196</v>
      </c>
      <c r="E25" s="17" t="s">
        <v>1</v>
      </c>
      <c r="F25" s="282">
        <v>0</v>
      </c>
      <c r="G25" s="32"/>
      <c r="H25" s="38"/>
    </row>
    <row r="26" s="2" customFormat="1" ht="16.8" customHeight="1">
      <c r="A26" s="32"/>
      <c r="B26" s="38"/>
      <c r="C26" s="281" t="s">
        <v>1</v>
      </c>
      <c r="D26" s="281" t="s">
        <v>197</v>
      </c>
      <c r="E26" s="17" t="s">
        <v>1</v>
      </c>
      <c r="F26" s="282">
        <v>26.84</v>
      </c>
      <c r="G26" s="32"/>
      <c r="H26" s="38"/>
    </row>
    <row r="27" s="2" customFormat="1" ht="16.8" customHeight="1">
      <c r="A27" s="32"/>
      <c r="B27" s="38"/>
      <c r="C27" s="281" t="s">
        <v>154</v>
      </c>
      <c r="D27" s="281" t="s">
        <v>177</v>
      </c>
      <c r="E27" s="17" t="s">
        <v>1</v>
      </c>
      <c r="F27" s="282">
        <v>26.84</v>
      </c>
      <c r="G27" s="32"/>
      <c r="H27" s="38"/>
    </row>
    <row r="28" s="2" customFormat="1" ht="16.8" customHeight="1">
      <c r="A28" s="32"/>
      <c r="B28" s="38"/>
      <c r="C28" s="283" t="s">
        <v>387</v>
      </c>
      <c r="D28" s="32"/>
      <c r="E28" s="32"/>
      <c r="F28" s="32"/>
      <c r="G28" s="32"/>
      <c r="H28" s="38"/>
    </row>
    <row r="29" s="2" customFormat="1">
      <c r="A29" s="32"/>
      <c r="B29" s="38"/>
      <c r="C29" s="281" t="s">
        <v>193</v>
      </c>
      <c r="D29" s="281" t="s">
        <v>194</v>
      </c>
      <c r="E29" s="17" t="s">
        <v>152</v>
      </c>
      <c r="F29" s="282">
        <v>13.42</v>
      </c>
      <c r="G29" s="32"/>
      <c r="H29" s="38"/>
    </row>
    <row r="30" s="2" customFormat="1">
      <c r="A30" s="32"/>
      <c r="B30" s="38"/>
      <c r="C30" s="281" t="s">
        <v>199</v>
      </c>
      <c r="D30" s="281" t="s">
        <v>200</v>
      </c>
      <c r="E30" s="17" t="s">
        <v>152</v>
      </c>
      <c r="F30" s="282">
        <v>12.077999999999999</v>
      </c>
      <c r="G30" s="32"/>
      <c r="H30" s="38"/>
    </row>
    <row r="31" s="2" customFormat="1">
      <c r="A31" s="32"/>
      <c r="B31" s="38"/>
      <c r="C31" s="281" t="s">
        <v>203</v>
      </c>
      <c r="D31" s="281" t="s">
        <v>204</v>
      </c>
      <c r="E31" s="17" t="s">
        <v>152</v>
      </c>
      <c r="F31" s="282">
        <v>1.3420000000000001</v>
      </c>
      <c r="G31" s="32"/>
      <c r="H31" s="38"/>
    </row>
    <row r="32" s="2" customFormat="1">
      <c r="A32" s="32"/>
      <c r="B32" s="38"/>
      <c r="C32" s="281" t="s">
        <v>218</v>
      </c>
      <c r="D32" s="281" t="s">
        <v>219</v>
      </c>
      <c r="E32" s="17" t="s">
        <v>152</v>
      </c>
      <c r="F32" s="282">
        <v>28.158999999999999</v>
      </c>
      <c r="G32" s="32"/>
      <c r="H32" s="38"/>
    </row>
    <row r="33" s="2" customFormat="1">
      <c r="A33" s="32"/>
      <c r="B33" s="38"/>
      <c r="C33" s="281" t="s">
        <v>230</v>
      </c>
      <c r="D33" s="281" t="s">
        <v>231</v>
      </c>
      <c r="E33" s="17" t="s">
        <v>152</v>
      </c>
      <c r="F33" s="282">
        <v>14.943</v>
      </c>
      <c r="G33" s="32"/>
      <c r="H33" s="38"/>
    </row>
    <row r="34" s="2" customFormat="1">
      <c r="A34" s="32"/>
      <c r="B34" s="38"/>
      <c r="C34" s="281" t="s">
        <v>238</v>
      </c>
      <c r="D34" s="281" t="s">
        <v>239</v>
      </c>
      <c r="E34" s="17" t="s">
        <v>240</v>
      </c>
      <c r="F34" s="282">
        <v>61.265999999999998</v>
      </c>
      <c r="G34" s="32"/>
      <c r="H34" s="38"/>
    </row>
    <row r="35" s="2" customFormat="1" ht="16.8" customHeight="1">
      <c r="A35" s="32"/>
      <c r="B35" s="38"/>
      <c r="C35" s="281" t="s">
        <v>234</v>
      </c>
      <c r="D35" s="281" t="s">
        <v>235</v>
      </c>
      <c r="E35" s="17" t="s">
        <v>152</v>
      </c>
      <c r="F35" s="282">
        <v>29.885999999999999</v>
      </c>
      <c r="G35" s="32"/>
      <c r="H35" s="38"/>
    </row>
    <row r="36" s="2" customFormat="1" ht="16.8" customHeight="1">
      <c r="A36" s="32"/>
      <c r="B36" s="38"/>
      <c r="C36" s="281" t="s">
        <v>263</v>
      </c>
      <c r="D36" s="281" t="s">
        <v>264</v>
      </c>
      <c r="E36" s="17" t="s">
        <v>152</v>
      </c>
      <c r="F36" s="282">
        <v>14.122999999999999</v>
      </c>
      <c r="G36" s="32"/>
      <c r="H36" s="38"/>
    </row>
    <row r="37" s="2" customFormat="1" ht="16.8" customHeight="1">
      <c r="A37" s="32"/>
      <c r="B37" s="38"/>
      <c r="C37" s="277" t="s">
        <v>276</v>
      </c>
      <c r="D37" s="278" t="s">
        <v>388</v>
      </c>
      <c r="E37" s="279" t="s">
        <v>152</v>
      </c>
      <c r="F37" s="280">
        <v>14.122999999999999</v>
      </c>
      <c r="G37" s="32"/>
      <c r="H37" s="38"/>
    </row>
    <row r="38" s="2" customFormat="1" ht="16.8" customHeight="1">
      <c r="A38" s="32"/>
      <c r="B38" s="38"/>
      <c r="C38" s="281" t="s">
        <v>1</v>
      </c>
      <c r="D38" s="281" t="s">
        <v>268</v>
      </c>
      <c r="E38" s="17" t="s">
        <v>1</v>
      </c>
      <c r="F38" s="282">
        <v>0</v>
      </c>
      <c r="G38" s="32"/>
      <c r="H38" s="38"/>
    </row>
    <row r="39" s="2" customFormat="1" ht="16.8" customHeight="1">
      <c r="A39" s="32"/>
      <c r="B39" s="38"/>
      <c r="C39" s="281" t="s">
        <v>1</v>
      </c>
      <c r="D39" s="281" t="s">
        <v>269</v>
      </c>
      <c r="E39" s="17" t="s">
        <v>1</v>
      </c>
      <c r="F39" s="282">
        <v>29.885999999999999</v>
      </c>
      <c r="G39" s="32"/>
      <c r="H39" s="38"/>
    </row>
    <row r="40" s="2" customFormat="1" ht="16.8" customHeight="1">
      <c r="A40" s="32"/>
      <c r="B40" s="38"/>
      <c r="C40" s="281" t="s">
        <v>1</v>
      </c>
      <c r="D40" s="281" t="s">
        <v>270</v>
      </c>
      <c r="E40" s="17" t="s">
        <v>1</v>
      </c>
      <c r="F40" s="282">
        <v>0</v>
      </c>
      <c r="G40" s="32"/>
      <c r="H40" s="38"/>
    </row>
    <row r="41" s="2" customFormat="1" ht="16.8" customHeight="1">
      <c r="A41" s="32"/>
      <c r="B41" s="38"/>
      <c r="C41" s="281" t="s">
        <v>1</v>
      </c>
      <c r="D41" s="281" t="s">
        <v>271</v>
      </c>
      <c r="E41" s="17" t="s">
        <v>1</v>
      </c>
      <c r="F41" s="282">
        <v>-2.1000000000000001</v>
      </c>
      <c r="G41" s="32"/>
      <c r="H41" s="38"/>
    </row>
    <row r="42" s="2" customFormat="1" ht="16.8" customHeight="1">
      <c r="A42" s="32"/>
      <c r="B42" s="38"/>
      <c r="C42" s="281" t="s">
        <v>1</v>
      </c>
      <c r="D42" s="281" t="s">
        <v>272</v>
      </c>
      <c r="E42" s="17" t="s">
        <v>1</v>
      </c>
      <c r="F42" s="282">
        <v>0</v>
      </c>
      <c r="G42" s="32"/>
      <c r="H42" s="38"/>
    </row>
    <row r="43" s="2" customFormat="1" ht="16.8" customHeight="1">
      <c r="A43" s="32"/>
      <c r="B43" s="38"/>
      <c r="C43" s="281" t="s">
        <v>1</v>
      </c>
      <c r="D43" s="281" t="s">
        <v>273</v>
      </c>
      <c r="E43" s="17" t="s">
        <v>1</v>
      </c>
      <c r="F43" s="282">
        <v>-12.6</v>
      </c>
      <c r="G43" s="32"/>
      <c r="H43" s="38"/>
    </row>
    <row r="44" s="2" customFormat="1" ht="16.8" customHeight="1">
      <c r="A44" s="32"/>
      <c r="B44" s="38"/>
      <c r="C44" s="281" t="s">
        <v>1</v>
      </c>
      <c r="D44" s="281" t="s">
        <v>274</v>
      </c>
      <c r="E44" s="17" t="s">
        <v>1</v>
      </c>
      <c r="F44" s="282">
        <v>0</v>
      </c>
      <c r="G44" s="32"/>
      <c r="H44" s="38"/>
    </row>
    <row r="45" s="2" customFormat="1" ht="16.8" customHeight="1">
      <c r="A45" s="32"/>
      <c r="B45" s="38"/>
      <c r="C45" s="281" t="s">
        <v>1</v>
      </c>
      <c r="D45" s="281" t="s">
        <v>181</v>
      </c>
      <c r="E45" s="17" t="s">
        <v>1</v>
      </c>
      <c r="F45" s="282">
        <v>0</v>
      </c>
      <c r="G45" s="32"/>
      <c r="H45" s="38"/>
    </row>
    <row r="46" s="2" customFormat="1" ht="16.8" customHeight="1">
      <c r="A46" s="32"/>
      <c r="B46" s="38"/>
      <c r="C46" s="281" t="s">
        <v>1</v>
      </c>
      <c r="D46" s="281" t="s">
        <v>275</v>
      </c>
      <c r="E46" s="17" t="s">
        <v>1</v>
      </c>
      <c r="F46" s="282">
        <v>-1.0629999999999999</v>
      </c>
      <c r="G46" s="32"/>
      <c r="H46" s="38"/>
    </row>
    <row r="47" s="2" customFormat="1" ht="16.8" customHeight="1">
      <c r="A47" s="32"/>
      <c r="B47" s="38"/>
      <c r="C47" s="281" t="s">
        <v>276</v>
      </c>
      <c r="D47" s="281" t="s">
        <v>177</v>
      </c>
      <c r="E47" s="17" t="s">
        <v>1</v>
      </c>
      <c r="F47" s="282">
        <v>14.122999999999999</v>
      </c>
      <c r="G47" s="32"/>
      <c r="H47" s="38"/>
    </row>
    <row r="48" s="2" customFormat="1" ht="16.8" customHeight="1">
      <c r="A48" s="32"/>
      <c r="B48" s="38"/>
      <c r="C48" s="283" t="s">
        <v>387</v>
      </c>
      <c r="D48" s="32"/>
      <c r="E48" s="32"/>
      <c r="F48" s="32"/>
      <c r="G48" s="32"/>
      <c r="H48" s="38"/>
    </row>
    <row r="49" s="2" customFormat="1" ht="16.8" customHeight="1">
      <c r="A49" s="32"/>
      <c r="B49" s="38"/>
      <c r="C49" s="281" t="s">
        <v>263</v>
      </c>
      <c r="D49" s="281" t="s">
        <v>264</v>
      </c>
      <c r="E49" s="17" t="s">
        <v>152</v>
      </c>
      <c r="F49" s="282">
        <v>14.122999999999999</v>
      </c>
      <c r="G49" s="32"/>
      <c r="H49" s="38"/>
    </row>
    <row r="50" s="2" customFormat="1" ht="16.8" customHeight="1">
      <c r="A50" s="32"/>
      <c r="B50" s="38"/>
      <c r="C50" s="281" t="s">
        <v>258</v>
      </c>
      <c r="D50" s="281" t="s">
        <v>259</v>
      </c>
      <c r="E50" s="17" t="s">
        <v>240</v>
      </c>
      <c r="F50" s="282">
        <v>25.420999999999999</v>
      </c>
      <c r="G50" s="32"/>
      <c r="H50" s="38"/>
    </row>
    <row r="51" s="2" customFormat="1" ht="7.44" customHeight="1">
      <c r="A51" s="32"/>
      <c r="B51" s="163"/>
      <c r="C51" s="164"/>
      <c r="D51" s="164"/>
      <c r="E51" s="164"/>
      <c r="F51" s="164"/>
      <c r="G51" s="164"/>
      <c r="H51" s="38"/>
    </row>
    <row r="52" s="2" customFormat="1">
      <c r="A52" s="32"/>
      <c r="B52" s="32"/>
      <c r="C52" s="32"/>
      <c r="D52" s="32"/>
      <c r="E52" s="32"/>
      <c r="F52" s="32"/>
      <c r="G52" s="32"/>
      <c r="H52" s="32"/>
    </row>
  </sheetData>
  <sheetProtection sheet="1" formatColumns="0" formatRows="0" objects="1" scenarios="1" spinCount="100000" saltValue="pFQN6yFmxy8gsdNJNn3Pq/ztMj0b1ZGLjk+EA7VG4UE+lhOQLfn99hygFv0c4FW4oe6jnoNfBcvWrR3Qm4f2+w==" hashValue="nr5LLvtx7xXgyZlmTWTHvWVTd+g/pdvbvdrjKS6MGRh2jO1WYjqP42vJgeOtL7BpMtSZvbbEBSzy/oL7yF5s3g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Kučera Marek</dc:creator>
  <cp:lastModifiedBy>Kučera Marek</cp:lastModifiedBy>
  <dcterms:created xsi:type="dcterms:W3CDTF">2025-11-24T13:49:59Z</dcterms:created>
  <dcterms:modified xsi:type="dcterms:W3CDTF">2025-11-24T13:50:00Z</dcterms:modified>
</cp:coreProperties>
</file>